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s_pc\Downloads\"/>
    </mc:Choice>
  </mc:AlternateContent>
  <bookViews>
    <workbookView xWindow="0" yWindow="0" windowWidth="20490" windowHeight="7755" tabRatio="932"/>
  </bookViews>
  <sheets>
    <sheet name="รพ.B" sheetId="18" r:id="rId1"/>
    <sheet name="รพ.T" sheetId="1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4" i="19" l="1"/>
  <c r="E294" i="19"/>
  <c r="F294" i="19"/>
  <c r="G294" i="19"/>
  <c r="H294" i="19"/>
  <c r="I294" i="19"/>
  <c r="J294" i="19"/>
  <c r="K294" i="19"/>
  <c r="C294" i="19"/>
  <c r="J288" i="19"/>
  <c r="J289" i="19" s="1"/>
  <c r="E288" i="19"/>
  <c r="J287" i="19"/>
  <c r="I287" i="19"/>
  <c r="E287" i="19"/>
  <c r="D287" i="19"/>
  <c r="J285" i="19"/>
  <c r="J286" i="19" s="1"/>
  <c r="I285" i="19"/>
  <c r="I286" i="19" s="1"/>
  <c r="H285" i="19"/>
  <c r="H286" i="19" s="1"/>
  <c r="G285" i="19"/>
  <c r="G286" i="19" s="1"/>
  <c r="E285" i="19"/>
  <c r="D285" i="19"/>
  <c r="H287" i="19" s="1"/>
  <c r="C285" i="19"/>
  <c r="C287" i="19" s="1"/>
  <c r="H272" i="19"/>
  <c r="E269" i="19"/>
  <c r="I288" i="19" s="1"/>
  <c r="I289" i="19" s="1"/>
  <c r="D269" i="19"/>
  <c r="D288" i="19" s="1"/>
  <c r="C269" i="19"/>
  <c r="G288" i="19" s="1"/>
  <c r="J262" i="19"/>
  <c r="J263" i="19" s="1"/>
  <c r="I262" i="19"/>
  <c r="I263" i="19" s="1"/>
  <c r="H262" i="19"/>
  <c r="H263" i="19" s="1"/>
  <c r="G262" i="19"/>
  <c r="G263" i="19" s="1"/>
  <c r="J260" i="19"/>
  <c r="J261" i="19" s="1"/>
  <c r="I260" i="19"/>
  <c r="I261" i="19" s="1"/>
  <c r="H260" i="19"/>
  <c r="H261" i="19" s="1"/>
  <c r="G260" i="19"/>
  <c r="G261" i="19" s="1"/>
  <c r="J259" i="19"/>
  <c r="I259" i="19"/>
  <c r="E291" i="19" s="1"/>
  <c r="H259" i="19"/>
  <c r="D291" i="19" s="1"/>
  <c r="G259" i="19"/>
  <c r="C291" i="19" s="1"/>
  <c r="J223" i="19"/>
  <c r="J224" i="19" s="1"/>
  <c r="I223" i="19"/>
  <c r="I224" i="19" s="1"/>
  <c r="H223" i="19"/>
  <c r="H224" i="19" s="1"/>
  <c r="G223" i="19"/>
  <c r="G224" i="19" s="1"/>
  <c r="J221" i="19"/>
  <c r="J222" i="19" s="1"/>
  <c r="I221" i="19"/>
  <c r="I222" i="19" s="1"/>
  <c r="H221" i="19"/>
  <c r="H222" i="19" s="1"/>
  <c r="G221" i="19"/>
  <c r="G222" i="19" s="1"/>
  <c r="J192" i="19"/>
  <c r="I192" i="19"/>
  <c r="H192" i="19"/>
  <c r="G192" i="19"/>
  <c r="J191" i="19"/>
  <c r="J193" i="19" s="1"/>
  <c r="I191" i="19"/>
  <c r="I193" i="19" s="1"/>
  <c r="G191" i="19"/>
  <c r="G193" i="19" s="1"/>
  <c r="D186" i="19"/>
  <c r="C186" i="19"/>
  <c r="J179" i="19"/>
  <c r="I179" i="19"/>
  <c r="H179" i="19"/>
  <c r="G179" i="19"/>
  <c r="D179" i="19"/>
  <c r="C179" i="19"/>
  <c r="J171" i="19"/>
  <c r="I171" i="19"/>
  <c r="H171" i="19"/>
  <c r="G171" i="19"/>
  <c r="D171" i="19"/>
  <c r="C171" i="19"/>
  <c r="J163" i="19"/>
  <c r="I163" i="19"/>
  <c r="H163" i="19"/>
  <c r="G163" i="19"/>
  <c r="D163" i="19"/>
  <c r="C163" i="19"/>
  <c r="J157" i="19"/>
  <c r="I157" i="19"/>
  <c r="H157" i="19"/>
  <c r="G157" i="19"/>
  <c r="D157" i="19"/>
  <c r="H191" i="19" s="1"/>
  <c r="H193" i="19" s="1"/>
  <c r="C157" i="19"/>
  <c r="J150" i="19"/>
  <c r="I150" i="19"/>
  <c r="H150" i="19"/>
  <c r="G150" i="19"/>
  <c r="D150" i="19"/>
  <c r="D191" i="19" s="1"/>
  <c r="C150" i="19"/>
  <c r="C191" i="19" s="1"/>
  <c r="J110" i="19"/>
  <c r="I110" i="19"/>
  <c r="G110" i="19"/>
  <c r="J109" i="19"/>
  <c r="I109" i="19"/>
  <c r="H109" i="19"/>
  <c r="G109" i="19"/>
  <c r="D109" i="19"/>
  <c r="H110" i="19" s="1"/>
  <c r="C109" i="19"/>
  <c r="J103" i="19"/>
  <c r="I103" i="19"/>
  <c r="H103" i="19"/>
  <c r="G103" i="19"/>
  <c r="J95" i="19"/>
  <c r="I95" i="19"/>
  <c r="J94" i="19"/>
  <c r="I94" i="19"/>
  <c r="H94" i="19"/>
  <c r="G94" i="19"/>
  <c r="E94" i="19"/>
  <c r="D94" i="19"/>
  <c r="H95" i="19" s="1"/>
  <c r="C94" i="19"/>
  <c r="G95" i="19" s="1"/>
  <c r="G96" i="19" s="1"/>
  <c r="J79" i="19"/>
  <c r="I79" i="19"/>
  <c r="H79" i="19"/>
  <c r="G79" i="19"/>
  <c r="J73" i="19"/>
  <c r="I73" i="19"/>
  <c r="H73" i="19"/>
  <c r="G73" i="19"/>
  <c r="J62" i="19"/>
  <c r="I62" i="19"/>
  <c r="H62" i="19"/>
  <c r="G62" i="19"/>
  <c r="J60" i="19"/>
  <c r="I60" i="19"/>
  <c r="H60" i="19"/>
  <c r="G60" i="19"/>
  <c r="I53" i="19"/>
  <c r="H53" i="19"/>
  <c r="G53" i="19"/>
  <c r="J37" i="19"/>
  <c r="I37" i="19"/>
  <c r="H37" i="19"/>
  <c r="G37" i="19"/>
  <c r="H20" i="19"/>
  <c r="F20" i="19"/>
  <c r="J53" i="19" s="1"/>
  <c r="J19" i="19"/>
  <c r="J20" i="19" s="1"/>
  <c r="I19" i="19"/>
  <c r="I20" i="19" s="1"/>
  <c r="H19" i="19"/>
  <c r="G19" i="19"/>
  <c r="G20" i="19" s="1"/>
  <c r="D19" i="19"/>
  <c r="D15" i="19"/>
  <c r="C15" i="19"/>
  <c r="I290" i="19" l="1"/>
  <c r="I291" i="19"/>
  <c r="J291" i="19"/>
  <c r="J290" i="19"/>
  <c r="G190" i="19"/>
  <c r="G287" i="19"/>
  <c r="G289" i="19" s="1"/>
  <c r="C288" i="19"/>
  <c r="H288" i="19"/>
  <c r="H289" i="19" s="1"/>
  <c r="G290" i="19" l="1"/>
  <c r="G291" i="19"/>
  <c r="H291" i="19"/>
  <c r="H290" i="19"/>
  <c r="G155" i="18" l="1"/>
  <c r="G149" i="18"/>
  <c r="G64" i="18" l="1"/>
  <c r="G219" i="18" l="1"/>
  <c r="G218" i="18"/>
  <c r="G211" i="18"/>
  <c r="G210" i="18"/>
  <c r="G207" i="18"/>
  <c r="G206" i="18"/>
  <c r="G200" i="18"/>
  <c r="G199" i="18"/>
  <c r="G196" i="18"/>
  <c r="G195" i="18"/>
  <c r="G194" i="18"/>
  <c r="G203" i="18" s="1"/>
  <c r="G221" i="18"/>
  <c r="G89" i="18"/>
  <c r="G92" i="18"/>
  <c r="G91" i="18"/>
  <c r="G87" i="18"/>
  <c r="G86" i="18"/>
  <c r="G85" i="18"/>
  <c r="G84" i="18"/>
  <c r="G83" i="18"/>
  <c r="G78" i="18"/>
  <c r="G75" i="18"/>
  <c r="G74" i="18"/>
  <c r="G70" i="18"/>
  <c r="G69" i="18"/>
  <c r="G68" i="18"/>
  <c r="G67" i="18"/>
  <c r="G66" i="18"/>
  <c r="G65" i="18"/>
  <c r="G47" i="18"/>
  <c r="G46" i="18"/>
  <c r="G44" i="18"/>
  <c r="G43" i="18"/>
  <c r="G197" i="18" l="1"/>
  <c r="G204" i="18"/>
  <c r="G208" i="18"/>
  <c r="G213" i="18"/>
  <c r="G201" i="18"/>
  <c r="G198" i="18"/>
  <c r="G205" i="18"/>
  <c r="G209" i="18"/>
  <c r="G214" i="18"/>
  <c r="G217" i="18"/>
  <c r="G173" i="18"/>
  <c r="G172" i="18"/>
  <c r="G259" i="18"/>
  <c r="D295" i="18"/>
  <c r="C295" i="18"/>
  <c r="F295" i="18" l="1"/>
  <c r="E295" i="18"/>
  <c r="C94" i="18" l="1"/>
  <c r="C292" i="18"/>
  <c r="D288" i="18"/>
  <c r="E288" i="18"/>
  <c r="E287" i="18"/>
  <c r="D286" i="18"/>
  <c r="E286" i="18"/>
  <c r="C286" i="18"/>
  <c r="C287" i="18" s="1"/>
  <c r="J286" i="18"/>
  <c r="J287" i="18" s="1"/>
  <c r="I286" i="18"/>
  <c r="H286" i="18"/>
  <c r="G286" i="18"/>
  <c r="D269" i="18"/>
  <c r="D289" i="18" s="1"/>
  <c r="E269" i="18"/>
  <c r="E289" i="18" s="1"/>
  <c r="C269" i="18"/>
  <c r="H192" i="18"/>
  <c r="I192" i="18"/>
  <c r="J192" i="18"/>
  <c r="G192" i="18"/>
  <c r="G287" i="18" l="1"/>
  <c r="C289" i="18"/>
  <c r="G288" i="18"/>
  <c r="D287" i="18"/>
  <c r="I287" i="18"/>
  <c r="C288" i="18"/>
  <c r="H287" i="18"/>
  <c r="D179" i="18"/>
  <c r="C179" i="18"/>
  <c r="H179" i="18"/>
  <c r="I179" i="18"/>
  <c r="J179" i="18"/>
  <c r="G179" i="18"/>
  <c r="D171" i="18"/>
  <c r="C171" i="18"/>
  <c r="H171" i="18"/>
  <c r="I171" i="18"/>
  <c r="J171" i="18"/>
  <c r="G171" i="18"/>
  <c r="D163" i="18"/>
  <c r="C163" i="18"/>
  <c r="H163" i="18"/>
  <c r="I163" i="18"/>
  <c r="J163" i="18"/>
  <c r="G163" i="18"/>
  <c r="D157" i="18"/>
  <c r="C157" i="18"/>
  <c r="H157" i="18"/>
  <c r="I157" i="18"/>
  <c r="J157" i="18"/>
  <c r="G157" i="18"/>
  <c r="H150" i="18"/>
  <c r="I150" i="18"/>
  <c r="J150" i="18"/>
  <c r="G150" i="18"/>
  <c r="D150" i="18"/>
  <c r="C150" i="18"/>
  <c r="D109" i="18"/>
  <c r="H110" i="18" s="1"/>
  <c r="C109" i="18"/>
  <c r="G110" i="18" s="1"/>
  <c r="H103" i="18"/>
  <c r="I103" i="18"/>
  <c r="J103" i="18"/>
  <c r="G103" i="18"/>
  <c r="D94" i="18"/>
  <c r="H95" i="18" s="1"/>
  <c r="E94" i="18"/>
  <c r="I95" i="18" s="1"/>
  <c r="G95" i="18"/>
  <c r="J94" i="18"/>
  <c r="G94" i="18"/>
  <c r="G62" i="18"/>
  <c r="H53" i="18"/>
  <c r="J53" i="18"/>
  <c r="D52" i="18"/>
  <c r="E52" i="18"/>
  <c r="C52" i="18"/>
  <c r="G53" i="18" s="1"/>
  <c r="H37" i="18"/>
  <c r="I37" i="18"/>
  <c r="J37" i="18"/>
  <c r="G37" i="18"/>
  <c r="H20" i="18"/>
  <c r="H19" i="18"/>
  <c r="F19" i="18"/>
  <c r="E20" i="18"/>
  <c r="I53" i="18" s="1"/>
  <c r="I20" i="18"/>
  <c r="I19" i="18"/>
  <c r="J19" i="18"/>
  <c r="J20" i="18" s="1"/>
  <c r="G19" i="18"/>
  <c r="G20" i="18" s="1"/>
  <c r="D15" i="18"/>
  <c r="C15" i="18"/>
  <c r="J289" i="18"/>
  <c r="I289" i="18"/>
  <c r="H289" i="18"/>
  <c r="G289" i="18"/>
  <c r="J288" i="18"/>
  <c r="I288" i="18"/>
  <c r="H288" i="18"/>
  <c r="J262" i="18"/>
  <c r="I262" i="18"/>
  <c r="H262" i="18"/>
  <c r="G262" i="18"/>
  <c r="G263" i="18" s="1"/>
  <c r="J260" i="18"/>
  <c r="J261" i="18" s="1"/>
  <c r="I260" i="18"/>
  <c r="I261" i="18" s="1"/>
  <c r="H260" i="18"/>
  <c r="H261" i="18" s="1"/>
  <c r="G260" i="18"/>
  <c r="G261" i="18" s="1"/>
  <c r="J259" i="18"/>
  <c r="I259" i="18"/>
  <c r="E292" i="18" s="1"/>
  <c r="H259" i="18"/>
  <c r="D292" i="18" s="1"/>
  <c r="J223" i="18"/>
  <c r="J224" i="18" s="1"/>
  <c r="I223" i="18"/>
  <c r="I224" i="18" s="1"/>
  <c r="H223" i="18"/>
  <c r="H224" i="18" s="1"/>
  <c r="G223" i="18"/>
  <c r="G224" i="18" s="1"/>
  <c r="J221" i="18"/>
  <c r="J222" i="18" s="1"/>
  <c r="I221" i="18"/>
  <c r="I222" i="18" s="1"/>
  <c r="H221" i="18"/>
  <c r="H222" i="18" s="1"/>
  <c r="G222" i="18"/>
  <c r="J191" i="18"/>
  <c r="J193" i="18" s="1"/>
  <c r="I191" i="18"/>
  <c r="I193" i="18" s="1"/>
  <c r="J110" i="18"/>
  <c r="I110" i="18"/>
  <c r="J109" i="18"/>
  <c r="I109" i="18"/>
  <c r="H109" i="18"/>
  <c r="G109" i="18"/>
  <c r="J95" i="18"/>
  <c r="I94" i="18"/>
  <c r="H94" i="18"/>
  <c r="J62" i="18"/>
  <c r="I62" i="18"/>
  <c r="H62" i="18"/>
  <c r="J60" i="18"/>
  <c r="I60" i="18"/>
  <c r="H60" i="18"/>
  <c r="G60" i="18"/>
  <c r="J290" i="18" l="1"/>
  <c r="I263" i="18"/>
  <c r="G191" i="18"/>
  <c r="G193" i="18" s="1"/>
  <c r="C191" i="18"/>
  <c r="J263" i="18"/>
  <c r="H191" i="18"/>
  <c r="H193" i="18" s="1"/>
  <c r="D191" i="18"/>
  <c r="H263" i="18"/>
  <c r="J292" i="18"/>
  <c r="J294" i="18" s="1"/>
  <c r="H290" i="18"/>
  <c r="H291" i="18" s="1"/>
  <c r="I290" i="18"/>
  <c r="I292" i="18" s="1"/>
  <c r="G290" i="18"/>
  <c r="J291" i="18"/>
  <c r="G292" i="18" l="1"/>
  <c r="G291" i="18"/>
  <c r="H292" i="18"/>
  <c r="I291" i="18"/>
</calcChain>
</file>

<file path=xl/comments1.xml><?xml version="1.0" encoding="utf-8"?>
<comments xmlns="http://schemas.openxmlformats.org/spreadsheetml/2006/main">
  <authors>
    <author>CFO</author>
  </authors>
  <commentList>
    <comment ref="F288" authorId="0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รายได้รวมเพิ่มขึ้น ปี60(เฉลี่ย13.3ล้าน/ด)ปี61(เฉลี่ย18.2ล้าน/ด)</t>
        </r>
      </text>
    </comment>
    <comment ref="F289" authorId="0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ค่าใช้จ่ายรวมลดลง ปี60(เฉลี่ย14.4ล้าน/ด)ปี61(เฉลี่ย13.2ล้าน/ด)</t>
        </r>
      </text>
    </comment>
    <comment ref="D290" authorId="0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ยอดไม่ตรงกับ risk 7</t>
        </r>
      </text>
    </comment>
    <comment ref="F290" authorId="0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มีกำไรจากการดำเนินงาน ปี 61( 25.1 ล้าน)</t>
        </r>
      </text>
    </comment>
    <comment ref="F292" authorId="0" shapeId="0">
      <text>
        <r>
          <rPr>
            <b/>
            <sz val="9"/>
            <color indexed="81"/>
            <rFont val="Tahoma"/>
            <family val="2"/>
          </rPr>
          <t>CFO:</t>
        </r>
        <r>
          <rPr>
            <sz val="9"/>
            <color indexed="81"/>
            <rFont val="Tahoma"/>
            <family val="2"/>
          </rPr>
          <t xml:space="preserve">
มี EBITDA ปี 61 (24.6ล้าน)</t>
        </r>
      </text>
    </comment>
  </commentList>
</comments>
</file>

<file path=xl/sharedStrings.xml><?xml version="1.0" encoding="utf-8"?>
<sst xmlns="http://schemas.openxmlformats.org/spreadsheetml/2006/main" count="1195" uniqueCount="598">
  <si>
    <t>ItemID</t>
  </si>
  <si>
    <t>A01NN</t>
  </si>
  <si>
    <t xml:space="preserve">   งบแสดงสถานะการเงิน(บริหาร)หักงบลงทุน</t>
  </si>
  <si>
    <t>A1</t>
  </si>
  <si>
    <t xml:space="preserve">   งบแสดงสถานะการเงิน(บริหาร)</t>
  </si>
  <si>
    <t>A10</t>
  </si>
  <si>
    <t xml:space="preserve"> สินทรัพย์</t>
  </si>
  <si>
    <t>A10000</t>
  </si>
  <si>
    <t>สินทรัพย์หมุนเวียน</t>
  </si>
  <si>
    <t>A1111010</t>
  </si>
  <si>
    <t xml:space="preserve">   เงินสด</t>
  </si>
  <si>
    <t>A1111020</t>
  </si>
  <si>
    <t xml:space="preserve">   เงินฝากคลัง</t>
  </si>
  <si>
    <t>A1111030</t>
  </si>
  <si>
    <t xml:space="preserve">   เงินฝากสถาบันการเงิน - ในงบประมาณ</t>
  </si>
  <si>
    <t>A1111040</t>
  </si>
  <si>
    <t xml:space="preserve">   เงินฝากสถาบันการเงิน - นอกงบประมาณ</t>
  </si>
  <si>
    <t>A1111040.1</t>
  </si>
  <si>
    <t xml:space="preserve">   เงินฝากสถาบันการเงิน - นอกงบประมาณมีวัตถุประสงค์</t>
  </si>
  <si>
    <t>A1111040.1NN</t>
  </si>
  <si>
    <t>A1111040.2</t>
  </si>
  <si>
    <t xml:space="preserve">   เงินฝากสถาบันการเงิน - นอกงบประมาณรอจัดสรร</t>
  </si>
  <si>
    <t xml:space="preserve">   เงินทดรองราชการ</t>
  </si>
  <si>
    <t>A1111S</t>
  </si>
  <si>
    <t xml:space="preserve"> รวมเงินสดและรายการเทียบเท่าเงินสด</t>
  </si>
  <si>
    <t>A1111SNN</t>
  </si>
  <si>
    <t>A1121010</t>
  </si>
  <si>
    <t xml:space="preserve">   ลูกหนี้ค่ารักษาพยาบาลUC -สุทธิ</t>
  </si>
  <si>
    <t>A1121020</t>
  </si>
  <si>
    <t xml:space="preserve">   ลูกหนี้ค่ารักษาพยาบาลตามจ่ายUC -สุทธิ</t>
  </si>
  <si>
    <t>A1121030</t>
  </si>
  <si>
    <t xml:space="preserve">   ลูกหนี้ค่ารักษาพยาบาล UC AE/HC/DMI -สุทธิ</t>
  </si>
  <si>
    <t>A1121040</t>
  </si>
  <si>
    <t xml:space="preserve">   ลูกหนี้ค่ารักษาพยาบาลค่ารักษา UC-P&amp;P Expressed demand -สุทธิ</t>
  </si>
  <si>
    <t>A1121050</t>
  </si>
  <si>
    <t xml:space="preserve">   ลูกหนี้ค่ารักษาพยาบาลเบิกจากกรมบัญชีกลาง OPD -สุทธิ</t>
  </si>
  <si>
    <t>A1121060</t>
  </si>
  <si>
    <t xml:space="preserve">   ลูกหนี้ค่ารักษาพยาบาลเบิกจากกรมบัญชีกลาง IPD-สุทธิ</t>
  </si>
  <si>
    <t>A1121060.1</t>
  </si>
  <si>
    <t xml:space="preserve">   ลูกหนี้ค่ารักษาพยาบาลสิทธิ อปท-สุทธิ</t>
  </si>
  <si>
    <t>A1121070</t>
  </si>
  <si>
    <t xml:space="preserve">   ลูกหนี้ค่ารักษาพยาบาลเบิกต้นสังกัด -สุทธิ</t>
  </si>
  <si>
    <t>A1121080</t>
  </si>
  <si>
    <t xml:space="preserve">   ลูกหนี้ค่ารักษาพยาบาลประกันสังคม เครือข่าย -สุทธิ</t>
  </si>
  <si>
    <t>A1121090</t>
  </si>
  <si>
    <t xml:space="preserve">   ลูกหนี้ค่ารักษาพยาบาลประกันสังคม นอกเครือข่าย-สุทธิ</t>
  </si>
  <si>
    <t>A1121100</t>
  </si>
  <si>
    <t xml:space="preserve">   ลูกหนี้ค่ารักษาพยาบาลพรบ.ประกันภัยบุคคลที่ 3 -สุทธิ</t>
  </si>
  <si>
    <t>A1121110</t>
  </si>
  <si>
    <t xml:space="preserve">   ลูกหนี้ค่ารักษาพยาบาลแรงงานต่างด้าว -สุทธิ</t>
  </si>
  <si>
    <t>A1121120</t>
  </si>
  <si>
    <t xml:space="preserve">   ลูกหนี้ค่ารักษาพยาบาลแรงงานต่างด้าวตามจ่าย -สุทธิ</t>
  </si>
  <si>
    <t>A1121130</t>
  </si>
  <si>
    <t xml:space="preserve">   ลูกหนี้ค่ารักษาพยาบาลบุคคลที่มีปัญหาสถานะและสิทธิ - สุทธิ</t>
  </si>
  <si>
    <t>A1121140</t>
  </si>
  <si>
    <t xml:space="preserve">   ลูกหนี้ค่ารักษาพยาบาลอื่นๆ -สุทธิ</t>
  </si>
  <si>
    <t>A11211S</t>
  </si>
  <si>
    <t>รวมลูกหนี้ค่ารักษาพยาบาล</t>
  </si>
  <si>
    <t>A1122010</t>
  </si>
  <si>
    <t xml:space="preserve">   ลูกหนี้บริการอื่นๆ</t>
  </si>
  <si>
    <t>A1122020</t>
  </si>
  <si>
    <t xml:space="preserve">   ลูกหนี้เงินยืม</t>
  </si>
  <si>
    <t>A1122030</t>
  </si>
  <si>
    <t xml:space="preserve">   ลูกหนี้อื่นๆ</t>
  </si>
  <si>
    <t>A1122S</t>
  </si>
  <si>
    <t>รวมลูกหนี้อื่น</t>
  </si>
  <si>
    <t>A1131010</t>
  </si>
  <si>
    <t xml:space="preserve">   ยาคงเหลือ</t>
  </si>
  <si>
    <t>A1131020</t>
  </si>
  <si>
    <t xml:space="preserve">   เวชภัณฑ์มิใช่ยาและวัสดุการแพทย์คงเหลือ</t>
  </si>
  <si>
    <t>A1131020.1</t>
  </si>
  <si>
    <t xml:space="preserve">   วัสดุทันตกรรม</t>
  </si>
  <si>
    <t>A1131030</t>
  </si>
  <si>
    <t xml:space="preserve">   วัสดุวิทยาศาสตร์การแพทย์คงเหลือ</t>
  </si>
  <si>
    <t>A1131040</t>
  </si>
  <si>
    <t xml:space="preserve">   วัสดุคงเหลือ</t>
  </si>
  <si>
    <t>A1131S</t>
  </si>
  <si>
    <t>รวมยาและวัสดุคงเหลือ</t>
  </si>
  <si>
    <t>A1141010</t>
  </si>
  <si>
    <t xml:space="preserve">   รายได้ค้างรับ</t>
  </si>
  <si>
    <t>A1142010</t>
  </si>
  <si>
    <t xml:space="preserve">   ภาษีหักส่งล่วงหน้า</t>
  </si>
  <si>
    <t>A1143020</t>
  </si>
  <si>
    <t xml:space="preserve">   สินทรัพย์หมุนเวียนอื่นๆ</t>
  </si>
  <si>
    <t>A119</t>
  </si>
  <si>
    <t>รวม สินทรัพย์หมุนเวียน</t>
  </si>
  <si>
    <t>A12000</t>
  </si>
  <si>
    <t>สินทรัพย์ไม่หมุนเวียน</t>
  </si>
  <si>
    <t>A1211001</t>
  </si>
  <si>
    <t xml:space="preserve">   เงินฝากสถาบันการเงิน - งบลงทุน</t>
  </si>
  <si>
    <t>A1211010</t>
  </si>
  <si>
    <t xml:space="preserve">   ที่ดิน อาคารและสิ่งปลูกสร้าง - สุทธิ</t>
  </si>
  <si>
    <t>A1211020</t>
  </si>
  <si>
    <t xml:space="preserve">   ครุภัณฑ์ - สุทธิ</t>
  </si>
  <si>
    <t>A1212010</t>
  </si>
  <si>
    <t xml:space="preserve">   สินทรัพย์ไม่มีตัวตน - สุทธิ</t>
  </si>
  <si>
    <t>A1212020</t>
  </si>
  <si>
    <t xml:space="preserve">   สินทรัพย์ไม่หมุนเวียนอื่น - สุทธิ</t>
  </si>
  <si>
    <t>A129</t>
  </si>
  <si>
    <t>รวม สินทรัพย์ไม่หมุนเวียน</t>
  </si>
  <si>
    <t>A1290NN</t>
  </si>
  <si>
    <t>A1291</t>
  </si>
  <si>
    <t>รวม สินทรัพย์</t>
  </si>
  <si>
    <t>A20</t>
  </si>
  <si>
    <t xml:space="preserve"> หนี้สิน</t>
  </si>
  <si>
    <t>A20000</t>
  </si>
  <si>
    <t>หนี้สินหมุนเวียน</t>
  </si>
  <si>
    <t>A2111010</t>
  </si>
  <si>
    <t xml:space="preserve">   เจ้าหนี้การค้าค่ายา</t>
  </si>
  <si>
    <t>A2111020</t>
  </si>
  <si>
    <t xml:space="preserve">   เจ้าหนี้การค้าค่าเวชภัณฑ์มิใช่ยาและวัสดุการแพทย์</t>
  </si>
  <si>
    <t>A2111030</t>
  </si>
  <si>
    <t xml:space="preserve">   เจ้าหนี้การค้าค่าวัสดุวิทยาศาสตร์การแพทย์</t>
  </si>
  <si>
    <t>A2111040</t>
  </si>
  <si>
    <t xml:space="preserve">   เจ้าหนี้การค้าค่าวัสดุอื่นๆ</t>
  </si>
  <si>
    <t>A2111050</t>
  </si>
  <si>
    <t xml:space="preserve">   เจ้าหนี้การค้าอื่น</t>
  </si>
  <si>
    <t>A2111060</t>
  </si>
  <si>
    <t xml:space="preserve">   เจ้าหนี้การค้าค่าครุภัณฑ์</t>
  </si>
  <si>
    <t>A2111070</t>
  </si>
  <si>
    <t xml:space="preserve">   เจ้าหนี้การค้าค่าอาคารและสิ่งปลูกสร้าง</t>
  </si>
  <si>
    <t>A2111S</t>
  </si>
  <si>
    <t>รวมเจ้าหนี้การค้า</t>
  </si>
  <si>
    <t>A2112010</t>
  </si>
  <si>
    <t xml:space="preserve">   เจ้าหนี้ค่ารักษาพยาบาลตามจ่าย UC ในจังหวัด</t>
  </si>
  <si>
    <t>A2112020</t>
  </si>
  <si>
    <t xml:space="preserve">   เจ้าหนี้ค่ารักษาพยาบาลตามจ่าย UC นอกจังหวัด/ต่างสังกัด</t>
  </si>
  <si>
    <t>A2112030</t>
  </si>
  <si>
    <t xml:space="preserve">   เจ้าหนี้ค่ารักษาตามจ่ายแรงงานต่างด้าว</t>
  </si>
  <si>
    <t>A2112040</t>
  </si>
  <si>
    <t xml:space="preserve">   เจ้าหนี้ค่ารักษาตามจ่ายบุคคลที่มีปัญหาสถานะและสิทธิ</t>
  </si>
  <si>
    <t>A2112050</t>
  </si>
  <si>
    <t xml:space="preserve">   เจ้าหนี้ค่าบริการจากหน่วยงานภายนอก เช่น เจ้าหนี้ค่าค่าจ้างตรวจทางห้องปฏิบัติการ</t>
  </si>
  <si>
    <t>A2112S</t>
  </si>
  <si>
    <t>รวมเจ้าหนี้ค่ารักษาพยาบาล/เจ้าหนี้ค่าบริการ</t>
  </si>
  <si>
    <t>A2121010</t>
  </si>
  <si>
    <t xml:space="preserve">   เงินกองทุน UC</t>
  </si>
  <si>
    <t>A2121020</t>
  </si>
  <si>
    <t xml:space="preserve">   เงินรับฝากกองทุน UC (งบลงทุน)</t>
  </si>
  <si>
    <t>A2121030</t>
  </si>
  <si>
    <t xml:space="preserve">   เงินกองทุน ประกันสังคม</t>
  </si>
  <si>
    <t>A2121040.1</t>
  </si>
  <si>
    <t xml:space="preserve">   เงินกองทุน แรงงานต่างด้าว</t>
  </si>
  <si>
    <t>A2122010</t>
  </si>
  <si>
    <t xml:space="preserve">   เงินมัดจำ</t>
  </si>
  <si>
    <t>A2122020</t>
  </si>
  <si>
    <t xml:space="preserve">   เงินรับฝากอื่นๆ</t>
  </si>
  <si>
    <t>A2123010</t>
  </si>
  <si>
    <t xml:space="preserve">   รายได้รับล่วงหน้า</t>
  </si>
  <si>
    <t>A2131010</t>
  </si>
  <si>
    <t xml:space="preserve">   ค่าใช้จ่ายค้างจ่าย</t>
  </si>
  <si>
    <t>A2132010</t>
  </si>
  <si>
    <t xml:space="preserve">   หนี้สินหมุนเวียนอื่น</t>
  </si>
  <si>
    <t>A219</t>
  </si>
  <si>
    <t>รวม หนี้สินหมุนเวียน</t>
  </si>
  <si>
    <t>A22000</t>
  </si>
  <si>
    <t>หนี้สินไม่หมุนเวียน</t>
  </si>
  <si>
    <t>A2211010</t>
  </si>
  <si>
    <t>A2211020</t>
  </si>
  <si>
    <t>A2212010</t>
  </si>
  <si>
    <t xml:space="preserve">   เงินทดรองราชการรับจากคลัง</t>
  </si>
  <si>
    <t>A2212020</t>
  </si>
  <si>
    <t xml:space="preserve">   รายได้รอการรับรู้</t>
  </si>
  <si>
    <t>A2212030</t>
  </si>
  <si>
    <t xml:space="preserve">   หนี้สินระยะยาวอื่น</t>
  </si>
  <si>
    <t>A29</t>
  </si>
  <si>
    <t>รวม หนี้สินไม่หมุนเวียน</t>
  </si>
  <si>
    <t>A291</t>
  </si>
  <si>
    <t>รวม หนี้สิน</t>
  </si>
  <si>
    <t>A30</t>
  </si>
  <si>
    <t xml:space="preserve"> ทุน</t>
  </si>
  <si>
    <t>A3111010</t>
  </si>
  <si>
    <t xml:space="preserve">   ทุนตั้งต้น</t>
  </si>
  <si>
    <t>A3111020</t>
  </si>
  <si>
    <t xml:space="preserve">   ยอดสะสมยกมา</t>
  </si>
  <si>
    <t>A32000</t>
  </si>
  <si>
    <t>กำไร(ขาดทุนสะสม)</t>
  </si>
  <si>
    <t>A3211010</t>
  </si>
  <si>
    <t xml:space="preserve">   รายได้สูง (ต่ำ) กว่าค่าใช้จ่ายงวดปัจจุบัน</t>
  </si>
  <si>
    <t>A390</t>
  </si>
  <si>
    <t>รวม หนี้สินและทุน</t>
  </si>
  <si>
    <t>A40D</t>
  </si>
  <si>
    <t xml:space="preserve">   งบแสดงผลการดำเนินงาน (บริหาร มีค่าเสื่อม)</t>
  </si>
  <si>
    <t>A40N</t>
  </si>
  <si>
    <t xml:space="preserve">   งบแสดงผลการดำเนินงาน (บริหาร ไม่มีค่าเสื่อม)</t>
  </si>
  <si>
    <t>A41000</t>
  </si>
  <si>
    <t>A4101010</t>
  </si>
  <si>
    <t xml:space="preserve">   รายได้ค่ารักษาพยาบาล UC-OPD เหมาจ่ายรายหัว</t>
  </si>
  <si>
    <t>A4101020</t>
  </si>
  <si>
    <t xml:space="preserve">   หัก ส่วนต่างค่ารักษาที่สูงกว่าเหมาจ่ายรายหัว กองทุน UC OPD</t>
  </si>
  <si>
    <t>A4101040</t>
  </si>
  <si>
    <t xml:space="preserve">   รายได้ค่ารักษาพยาบาล UC-OPD เหมาจ่ายรายหัว สุทธิ</t>
  </si>
  <si>
    <t>A4101050</t>
  </si>
  <si>
    <t xml:space="preserve">   รายได้ค่ารักษาพยาบาล UC-IPD เหมาจ่ายรายหัว</t>
  </si>
  <si>
    <t>A4101060</t>
  </si>
  <si>
    <t xml:space="preserve">   หัก ส่วนต่างค่ารักษาที่สูงกว่าข้อตกลงในการจ่ายตาม DRG กองทุน UC</t>
  </si>
  <si>
    <t>A4101070</t>
  </si>
  <si>
    <t xml:space="preserve">   บวก ส่วนต่างค่ารักษาที่ต่ำกว่าข้อตกลงในการจ่ายตาม DRG กองทุน UC</t>
  </si>
  <si>
    <t>A4101080</t>
  </si>
  <si>
    <t xml:space="preserve">   รายได้ค่ารักษาพยาบาล UC-IPD เหมาจ่ายรายหัว สุทธิ</t>
  </si>
  <si>
    <t>A4102010</t>
  </si>
  <si>
    <t xml:space="preserve">   รายได้จากการเรียกเก็บ UC  นอกCUP ในจังหวัด ต่างจังหวัด ต่างสังกัด สป.</t>
  </si>
  <si>
    <t>A4102020</t>
  </si>
  <si>
    <t xml:space="preserve">   หัก ส่วนต่างค่ารักษาที่สูงกว่าข้อตกลงในการตามจ่าย OPD UC</t>
  </si>
  <si>
    <t>A4102030</t>
  </si>
  <si>
    <t xml:space="preserve">   บวก ส่วนต่างค่ารักษาที่ต่ำกว่าข้อตกลงในการตามจ่าย OPD UC</t>
  </si>
  <si>
    <t>A4102040</t>
  </si>
  <si>
    <t xml:space="preserve">   รายได้จากการเรียกเก็บ UC   สุทธิ</t>
  </si>
  <si>
    <t>A4102050</t>
  </si>
  <si>
    <t xml:space="preserve">   รายได้ค่ารักษา UC - AE/HC/DMI</t>
  </si>
  <si>
    <t>A4102050.10</t>
  </si>
  <si>
    <t xml:space="preserve">   หัก ส่วนต่างค่ารักษาที่สูงกว่าข้อตกลงในการจ่ายตาม DRG- UC IPD AE</t>
  </si>
  <si>
    <t>A4102050.20</t>
  </si>
  <si>
    <t xml:space="preserve">   บวกส่วนต่างค่ารักษาที่ต่ำกว่าข้อตกลงในการจ่ายตาม DRG- UC IPD AE</t>
  </si>
  <si>
    <t>A4102050.30</t>
  </si>
  <si>
    <t xml:space="preserve">   รายได้ค่ารักษา UC - AE/HC/DMI สุทธิ</t>
  </si>
  <si>
    <t>A4103010</t>
  </si>
  <si>
    <t xml:space="preserve">   รายได้จากกองทุน  UC - OPD</t>
  </si>
  <si>
    <t>A4103020</t>
  </si>
  <si>
    <t xml:space="preserve">   รายได้จากกองทุน  UC- IPD</t>
  </si>
  <si>
    <t>A4103030</t>
  </si>
  <si>
    <t xml:space="preserve">   รายได้จากกองทุน  UC - P&amp;P เหมาจ่ายรายหัว</t>
  </si>
  <si>
    <t>A4103040</t>
  </si>
  <si>
    <t xml:space="preserve">   รายได้จากกองทุน  UC - พื้นที่เฉพาะ</t>
  </si>
  <si>
    <t>A4103050</t>
  </si>
  <si>
    <t xml:space="preserve">   รายได้กองทุน UC P&amp;P อื่น</t>
  </si>
  <si>
    <t>A4103060</t>
  </si>
  <si>
    <t xml:space="preserve">   รายได้จากกองทุนUC เฉพาะโรคอื่น</t>
  </si>
  <si>
    <t>A4103070</t>
  </si>
  <si>
    <t xml:space="preserve">   รายได้กองทุน UC- ตามผลงาน</t>
  </si>
  <si>
    <t>A4103080</t>
  </si>
  <si>
    <t xml:space="preserve">   รายได้กองทุน UC- อื่นๆ</t>
  </si>
  <si>
    <t>A4103090</t>
  </si>
  <si>
    <t xml:space="preserve">   รายได้กองทุนปีก่อน</t>
  </si>
  <si>
    <t>A4103100</t>
  </si>
  <si>
    <t xml:space="preserve">   รายได้กองทุน UC-CF</t>
  </si>
  <si>
    <t>A4111010</t>
  </si>
  <si>
    <t xml:space="preserve">   รายได้จาก  EMS</t>
  </si>
  <si>
    <t>A4121010</t>
  </si>
  <si>
    <t xml:space="preserve">   รายได้ค่ารักษาเบิกต้นสังกัด</t>
  </si>
  <si>
    <t>A4131010</t>
  </si>
  <si>
    <t xml:space="preserve">   รายได้ค่ารักษาเบิกจ่ายตรงกรมบัญชีกลาง OPD</t>
  </si>
  <si>
    <t>A4131020</t>
  </si>
  <si>
    <t xml:space="preserve">   รายได้ค่ารักษาเบิกจ่ายตรงกรมบัญชีกลาง IPD</t>
  </si>
  <si>
    <t>A4131030</t>
  </si>
  <si>
    <t xml:space="preserve">   หัก ส่วนต่างค่ารักษาที่สูงกว่าข้อตกลงในการจ่ายตรงกรมบัญชีกลาง</t>
  </si>
  <si>
    <t>A4131040</t>
  </si>
  <si>
    <t xml:space="preserve">   บวก ส่วนต่างค่ารักษาที่ต่ำกว่าข้อตกลงในการจ่ายตรงกรมบัญชีกลาง</t>
  </si>
  <si>
    <t>A4131050</t>
  </si>
  <si>
    <t xml:space="preserve">   รายได้ค่ารักษาเบิกคลัง IPD  สุทธิ</t>
  </si>
  <si>
    <t>A4131050.1</t>
  </si>
  <si>
    <t xml:space="preserve">   รายได้ค่ารักษาเบิกจ่ายตรง อปท. OPD</t>
  </si>
  <si>
    <t>A4131050.2</t>
  </si>
  <si>
    <t xml:space="preserve">   รายได้ค่ารักษาเบิกจ่ายตรง อปท. IPD</t>
  </si>
  <si>
    <t>A4131050.3</t>
  </si>
  <si>
    <t xml:space="preserve">   หัก ส่วนต่างค่ารักษาที่สูงกว่าข้อตกลงในการจ่ายตรง อปท.</t>
  </si>
  <si>
    <t>A4131050.4</t>
  </si>
  <si>
    <t xml:space="preserve">   บวก ส่วนต่างค่ารักษาที่ต่ำกว่าข้อตกลงในการจ่ายจรง อปท.</t>
  </si>
  <si>
    <t>A4131050.5</t>
  </si>
  <si>
    <t xml:space="preserve">   รายได้ค่ารักษาเบิกจ่ายตรง อปท. IPD สุทธิ</t>
  </si>
  <si>
    <t>A4141010</t>
  </si>
  <si>
    <t xml:space="preserve">   รายได้ค่ารักษาประกันสังคมเครือข่าย</t>
  </si>
  <si>
    <t>A4141020</t>
  </si>
  <si>
    <t xml:space="preserve">   หัก ส่วนต่างค่ารักษาที่สูงกว่าเหมาจ่ายรายหัวกองทุนประกันสังคม</t>
  </si>
  <si>
    <t>A4141030</t>
  </si>
  <si>
    <t xml:space="preserve">   บวก ส่วนต่างค่ารักษาที่ต่ำกว่าเหมาจ่ายรายหัวกองทุนประกันสังคม</t>
  </si>
  <si>
    <t>A4141040</t>
  </si>
  <si>
    <t xml:space="preserve">   รายได้ค่ารักษาประกันสังคมเครือข่าย สุทธิ</t>
  </si>
  <si>
    <t>A4142010</t>
  </si>
  <si>
    <t xml:space="preserve">   รายได้ค่ารักษาประกันสังคมนอกเครือข่าย</t>
  </si>
  <si>
    <t>A4143010</t>
  </si>
  <si>
    <t xml:space="preserve">   รายได้กองทุนประกันสังคม</t>
  </si>
  <si>
    <t>A4143010.1</t>
  </si>
  <si>
    <t xml:space="preserve">    รายได้ค่าตอบแทนและพัฒนากิจการ</t>
  </si>
  <si>
    <t>A4151010</t>
  </si>
  <si>
    <t xml:space="preserve">   รายได้ค่ารักษาจากแรงงานต่างด้าว</t>
  </si>
  <si>
    <t>A4151020</t>
  </si>
  <si>
    <t xml:space="preserve">   หัก ส่วนต่างค่ารักษาที่สูงกว่าเหมาจ่ายกองทุนต่างด้าว</t>
  </si>
  <si>
    <t>A4151030</t>
  </si>
  <si>
    <t xml:space="preserve">   บวก ส่วนต่างค่ารักษาที่ต่ำกว่าเหมาจ่ายกองทุนต่างด้าว</t>
  </si>
  <si>
    <t>A4151040</t>
  </si>
  <si>
    <t xml:space="preserve">   รายได้ค่ารักษาจากแรงงานต่างด้าวสุทธิ</t>
  </si>
  <si>
    <t>A4152010</t>
  </si>
  <si>
    <t xml:space="preserve">   รายได้ค่ารักษาแรงงานต่างด้าวนอก CUP</t>
  </si>
  <si>
    <t>A4153010</t>
  </si>
  <si>
    <t xml:space="preserve">   รายได้กองทุนแรงงานต่างด้าว</t>
  </si>
  <si>
    <t>A4161010</t>
  </si>
  <si>
    <t xml:space="preserve">   รายได้ค่ารักษาบุคคลที่มีปัญหาสถานะและสิทธินอก CUP</t>
  </si>
  <si>
    <t>A4161020</t>
  </si>
  <si>
    <t xml:space="preserve">   หัก ส่วนต่างค่ารักษาที่สูงกว่าข้อตกลงในการตามจ่ายบุคคลที่มีปัญหาสถานะและสิทธิ</t>
  </si>
  <si>
    <t>A4161030</t>
  </si>
  <si>
    <t xml:space="preserve">   บวกส่วนต่างค่ารักษาที่ต่ำกว่าข้อตกลงในการตามจ่ายบุคคลที่มีปัญหาสถานะและสิทธิ</t>
  </si>
  <si>
    <t>A4161040</t>
  </si>
  <si>
    <t xml:space="preserve">   รายได้ค่ารักษาบุคคลที่มีปัญหาสถานะและสิทธินอก CUP  สุทธิ</t>
  </si>
  <si>
    <t>A4171010</t>
  </si>
  <si>
    <t xml:space="preserve">   รายได้ค่ารักษาจาก พรบ.ประกันภัยบุคคลที่ 3</t>
  </si>
  <si>
    <t>A4191010</t>
  </si>
  <si>
    <t xml:space="preserve">   รายได้ค่ารักษาพยาบาลอื่นๆ</t>
  </si>
  <si>
    <t>A4192010</t>
  </si>
  <si>
    <t xml:space="preserve">   รายได้ค่าบริการอื่นๆ</t>
  </si>
  <si>
    <t>A4201010</t>
  </si>
  <si>
    <t xml:space="preserve">   รายได้งบประมาณส่วนบุคลากร</t>
  </si>
  <si>
    <t>A49</t>
  </si>
  <si>
    <t>รวมรายได้ค่ารักษาพยาบาล/รายได้งบประมาณส่วนบุคลากร/รายได้กองทุน</t>
  </si>
  <si>
    <t>A5000</t>
  </si>
  <si>
    <t>ต้นทุนค่ารักษาพยาบาล</t>
  </si>
  <si>
    <t>A5001010</t>
  </si>
  <si>
    <t xml:space="preserve">   ต้นทุนยา</t>
  </si>
  <si>
    <t>A5001020</t>
  </si>
  <si>
    <t xml:space="preserve">   ต้นทุนเวชภัณฑ์มิใช่ยาและวัสดุการแพทย์</t>
  </si>
  <si>
    <t>A5001030</t>
  </si>
  <si>
    <t xml:space="preserve">   ต้นทุนวัสดุวิทยาศาสตร์การแพทย์</t>
  </si>
  <si>
    <t>A5001040</t>
  </si>
  <si>
    <t xml:space="preserve">   เงินเดือนและค่าจ้างประจำ(บริการ)</t>
  </si>
  <si>
    <t>A5001050</t>
  </si>
  <si>
    <t xml:space="preserve">   ค่าจ้างชั่วคราว(บริการ)</t>
  </si>
  <si>
    <t>A5001050.1</t>
  </si>
  <si>
    <t xml:space="preserve">   ค่าจ้างพนักงานกระทรวงสาธารณสุข(บริการ)</t>
  </si>
  <si>
    <t>A5001050.2</t>
  </si>
  <si>
    <t xml:space="preserve">   ค่าจ้างเหมาบุคลากร (บริการ)</t>
  </si>
  <si>
    <t>A5001060</t>
  </si>
  <si>
    <t xml:space="preserve">   ค่าตอบแทน(บริการ)</t>
  </si>
  <si>
    <t>A5001070</t>
  </si>
  <si>
    <t xml:space="preserve">   ค่าใช้จ่ายบุคลกรอื่น</t>
  </si>
  <si>
    <t>A500107070</t>
  </si>
  <si>
    <t xml:space="preserve">   ค่าใช้จ่ายบุคลกรอื่น (สัดส่วน 70)</t>
  </si>
  <si>
    <t>A5001080</t>
  </si>
  <si>
    <t xml:space="preserve">   ค่าใช้สอย</t>
  </si>
  <si>
    <t>A500108070</t>
  </si>
  <si>
    <t xml:space="preserve">   ค่าใช้สอย (สัดส่วน 70)</t>
  </si>
  <si>
    <t>A5001090</t>
  </si>
  <si>
    <t xml:space="preserve">   ค่าสาธารณูปโภค</t>
  </si>
  <si>
    <t>A500109070</t>
  </si>
  <si>
    <t xml:space="preserve">   ค่าสาธารณูปโภค (สัดส่วน 70)</t>
  </si>
  <si>
    <t>A5001100</t>
  </si>
  <si>
    <t xml:space="preserve">   วัสดุใช้ไป</t>
  </si>
  <si>
    <t>A500110070</t>
  </si>
  <si>
    <t xml:space="preserve">   วัสดุใช้ไป (สัดส่วน 70)</t>
  </si>
  <si>
    <t>A5001110</t>
  </si>
  <si>
    <t xml:space="preserve">   ค่ารักษาตามจ่าย UC</t>
  </si>
  <si>
    <t>A5001120</t>
  </si>
  <si>
    <t xml:space="preserve">   ค่ารักษาตามจ่ายในสังกัด สป</t>
  </si>
  <si>
    <t>A5001130</t>
  </si>
  <si>
    <t xml:space="preserve">   ค่ารักษาตามจ่ายต่างสังกัด สป</t>
  </si>
  <si>
    <t>A5001140</t>
  </si>
  <si>
    <t xml:space="preserve">   ค่ารักษาตามจ่ายแรงงานต่างด้าว</t>
  </si>
  <si>
    <t>A5001150</t>
  </si>
  <si>
    <t xml:space="preserve">   ค่ารักษาตามจ่ายบุคคลที่มีปัญหาสถานะและสิทธิ</t>
  </si>
  <si>
    <t>A5001160</t>
  </si>
  <si>
    <t xml:space="preserve">   ค่าจ้างตรวจทางห้องปฏิบัติการ</t>
  </si>
  <si>
    <t>A5002010</t>
  </si>
  <si>
    <t xml:space="preserve">   ค่าเสื่อมราคาอาคารและสิ่งปลูกสร้าง (บริการ)</t>
  </si>
  <si>
    <t>A5002020</t>
  </si>
  <si>
    <t xml:space="preserve">   ค่าเสื่อมราคาครุภัณฑ์(บริการ)</t>
  </si>
  <si>
    <t>A5002030</t>
  </si>
  <si>
    <t xml:space="preserve">   ค่าตัดจำหน่าย (บริการ)</t>
  </si>
  <si>
    <t>A5009D</t>
  </si>
  <si>
    <t>รวมต้นทุนค่ารักษาพยาบาล</t>
  </si>
  <si>
    <t>A5009N</t>
  </si>
  <si>
    <t>รวมต้นทุนค่ารักษาพยาบาล(ไม่รวมค่าเสื่อมราคาและค่าตัดจำหน่าย)</t>
  </si>
  <si>
    <t>A501D</t>
  </si>
  <si>
    <t>รายได้สูง (ต่ำ) กว่าต้นทุนค่ารักษาพยาบาลก่อนหักค่าใช้จ่ายดำเนินงาน</t>
  </si>
  <si>
    <t>A501N</t>
  </si>
  <si>
    <t>รายได้สูง (ต่ำ) กว่า ต้นทุนค่ารักษาพยาบาลก่อนหักค่าใช้จ่ายดำเนินงาน(ไม่รวมค่าเสือมราคาและค่าตัดจำหน่าย)</t>
  </si>
  <si>
    <t>A510</t>
  </si>
  <si>
    <t>ค่าใช้จ่ายในการดำเนินงาน</t>
  </si>
  <si>
    <t>A5101010</t>
  </si>
  <si>
    <t xml:space="preserve">   เงินเดือนและค่าจ้างประจำ(สนับสนุน)</t>
  </si>
  <si>
    <t>A5101020</t>
  </si>
  <si>
    <t xml:space="preserve">   ค่าจ้างชั่วคราว(สนับสนุน)</t>
  </si>
  <si>
    <t>A5101020.1</t>
  </si>
  <si>
    <t xml:space="preserve">   ค่าจ้างพนักงานกระทรวงสาธารณสุข(สนับสนุน)</t>
  </si>
  <si>
    <t>A5101020.2</t>
  </si>
  <si>
    <t xml:space="preserve">   ค่าจ้างเหมาบุคลากร (สนับสนุน)</t>
  </si>
  <si>
    <t>A5101030</t>
  </si>
  <si>
    <t xml:space="preserve">   ค่าตอบแทน(สนับสนุน)</t>
  </si>
  <si>
    <t>A510104030</t>
  </si>
  <si>
    <t xml:space="preserve">   ค่าใช้จ่ายบุคลกรอื่น (สัดส่วน 30)</t>
  </si>
  <si>
    <t>A510105030</t>
  </si>
  <si>
    <t xml:space="preserve">   ค่าใช้สอย (สัดส่วน 30)</t>
  </si>
  <si>
    <t>A510106030</t>
  </si>
  <si>
    <t xml:space="preserve">   ค่าสาธารณูปโภค (สัดส่วน 30)</t>
  </si>
  <si>
    <t>A510107030</t>
  </si>
  <si>
    <t xml:space="preserve">   วัสดุใช้ไป (สัดส่วน 30)</t>
  </si>
  <si>
    <t>A5101080</t>
  </si>
  <si>
    <t xml:space="preserve">   หนี้สงสัยจะสูญจากค่ารักษาเบิกต้นสังกัด</t>
  </si>
  <si>
    <t>A5101090</t>
  </si>
  <si>
    <t xml:space="preserve">   หนี้สงสัยจะสูญจากค่ารักษา พรบ.ประกันภัยบุคคลที่ 3</t>
  </si>
  <si>
    <t>A5101100</t>
  </si>
  <si>
    <t xml:space="preserve">   หนี้สงสัยจะสูญจากค่ารักษาประกันสังคมนอกเครือข่าย</t>
  </si>
  <si>
    <t>A5101110</t>
  </si>
  <si>
    <t xml:space="preserve">   หนี้สงสัยจะสูญจากค่ารักษา UC - AE/HC/DMI</t>
  </si>
  <si>
    <t>A5101120</t>
  </si>
  <si>
    <t xml:space="preserve">   หนี้สงสัยจะสูญจากการเรียกเก็บUC OPD</t>
  </si>
  <si>
    <t>A5101130</t>
  </si>
  <si>
    <t xml:space="preserve">   หนี้สงสัยจะสูญจากค่ารักษาพยาบาลอื่นๆ</t>
  </si>
  <si>
    <t>A5101140</t>
  </si>
  <si>
    <t xml:space="preserve">   หนี้สงสัยจะสูญจากค่าบริการอื่นๆ</t>
  </si>
  <si>
    <t>A5101150</t>
  </si>
  <si>
    <t xml:space="preserve">   หนี้สูญจากค่ารักษาเบิกคลัง OPD</t>
  </si>
  <si>
    <t>A5101160</t>
  </si>
  <si>
    <t xml:space="preserve">   หนี้สูญจากค่ารักษาเบิกต้นสังกัด</t>
  </si>
  <si>
    <t>A5101170</t>
  </si>
  <si>
    <t xml:space="preserve">   หนี้สูญจากค่ารักษาพรบ.ประกันภัยบุคคลที่ 3</t>
  </si>
  <si>
    <t>A5101190</t>
  </si>
  <si>
    <t xml:space="preserve">   หนี้สูญจากค่ารักษาประกันสังคมนอกเครือข่าย</t>
  </si>
  <si>
    <t>A5101200</t>
  </si>
  <si>
    <t xml:space="preserve">   หนี้สูญจากค่ารักษาUC - AE/HC/DMI</t>
  </si>
  <si>
    <t>A5101210</t>
  </si>
  <si>
    <t xml:space="preserve">   หนี้สูญจากการเรียกเก็บUC OPD</t>
  </si>
  <si>
    <t>A5101220</t>
  </si>
  <si>
    <t xml:space="preserve">   หนี้สูญจากการเรียก็บแรงงานต่างด้าวนอก CUP</t>
  </si>
  <si>
    <t>A5101230</t>
  </si>
  <si>
    <t xml:space="preserve">   หนี้สูญจากการเรียก็บบุคคลที่มีปัญหาสถานะและสิทธิ CUP</t>
  </si>
  <si>
    <t>A5101240</t>
  </si>
  <si>
    <t xml:space="preserve">   หนี้สูญจากค่ารักษาพยาบาลอื่นๆ</t>
  </si>
  <si>
    <t>A5101250</t>
  </si>
  <si>
    <t xml:space="preserve">   หนี้สูญจากค่าบริการอื่นๆ</t>
  </si>
  <si>
    <t>A5101260</t>
  </si>
  <si>
    <t xml:space="preserve">   สินทรัพย์โอนให้ลูกข่าย(ที่ไม่ใช่ UC)</t>
  </si>
  <si>
    <t>A5101270</t>
  </si>
  <si>
    <t xml:space="preserve">   ค่าใช้จ่ายในการดำเนินงานอื่นๆ</t>
  </si>
  <si>
    <t>A5102010</t>
  </si>
  <si>
    <t xml:space="preserve">   ค่าเสื่อมราคาอาคารและสิ่งปลูกสร้าง(สนับสนุน)</t>
  </si>
  <si>
    <t>A5102020</t>
  </si>
  <si>
    <t xml:space="preserve">   ค่าเสื่อมราคาครุภัณฑ์(สนับสนุน)</t>
  </si>
  <si>
    <t>A5102030</t>
  </si>
  <si>
    <t xml:space="preserve">   ค่าตัดจำหน่าย (สนับสนุน)</t>
  </si>
  <si>
    <t>A519D</t>
  </si>
  <si>
    <t>รวมค่าใช้จ่ายในการดำเนินงาน</t>
  </si>
  <si>
    <t>A519N</t>
  </si>
  <si>
    <t>รวมค่าใช้จ่ายในการดำเนินงาน (ไม่รวมค่าเสื่อมราคาและค่าตัดจำหน่าย)</t>
  </si>
  <si>
    <t>A529D</t>
  </si>
  <si>
    <t>รายได้สูง (ต่ำ) กว่า ต้นทุนค่ารักษาพยาบาลหลังหักค่าใช้จ่ายดำเนินงาน</t>
  </si>
  <si>
    <t>A529N</t>
  </si>
  <si>
    <t>รายได้สูง (ต่ำ) กว่า ต้นทุนค่ารักษาพยาบาลหลังหักค่าใช้จ่ายดำเนินงาน(ไม่รวมค่าเสือมราคาและค่าตัดจำหน่าย)</t>
  </si>
  <si>
    <t>A600</t>
  </si>
  <si>
    <t>รายได้/ค่าใช้จ่ายอื่น</t>
  </si>
  <si>
    <t>A6001010</t>
  </si>
  <si>
    <t xml:space="preserve">   ค่าใช้จ่ายจากโครงการ</t>
  </si>
  <si>
    <t>A6001020</t>
  </si>
  <si>
    <t xml:space="preserve">   ค่าใช้จ่ายโครงการ</t>
  </si>
  <si>
    <t>A6001030</t>
  </si>
  <si>
    <t xml:space="preserve">   ค่าใช้จ่ายโครงการ PP</t>
  </si>
  <si>
    <t>A7001010</t>
  </si>
  <si>
    <t xml:space="preserve">   รายได้จากการช่วยเหลือเพื่อการดำเนินงานจากหน่วยงานอื่นๆ</t>
  </si>
  <si>
    <t>A7001020</t>
  </si>
  <si>
    <t xml:space="preserve">   รายได้จากงบประมาณแผ่นดิน-งบลงทุน</t>
  </si>
  <si>
    <t>A7001030</t>
  </si>
  <si>
    <t xml:space="preserve">   รายได้งบลงทุนUC</t>
  </si>
  <si>
    <t>A7001040</t>
  </si>
  <si>
    <t xml:space="preserve">   รายได้จากงบประมาณแผ่นดิน-อื่นๆ</t>
  </si>
  <si>
    <t>A7001050</t>
  </si>
  <si>
    <t xml:space="preserve">   รายได้จากการรับบริจาค</t>
  </si>
  <si>
    <t>A7001060</t>
  </si>
  <si>
    <t xml:space="preserve">   รายได้ดอกเบี้ย</t>
  </si>
  <si>
    <t>A7001070</t>
  </si>
  <si>
    <t xml:space="preserve">   สินทรัพย์รับโอนจากแม่ข่าย(ไม่ใช่เงิน UC)</t>
  </si>
  <si>
    <t>A7001080</t>
  </si>
  <si>
    <t xml:space="preserve">   รายได้ค่าบริหารจัดการโครงการ UC</t>
  </si>
  <si>
    <t>A7001090</t>
  </si>
  <si>
    <t xml:space="preserve">   รายได้ค่าบริหารจัดการประกันสังคม</t>
  </si>
  <si>
    <t>A7001100</t>
  </si>
  <si>
    <t xml:space="preserve">   รายได้ค่าบริหารจัดการแรงงานต่างด้าว</t>
  </si>
  <si>
    <t>A7001110</t>
  </si>
  <si>
    <t xml:space="preserve">   หนี้สูญได้รับคืน</t>
  </si>
  <si>
    <t>A7001120</t>
  </si>
  <si>
    <t xml:space="preserve">   รายได้อื่นๆ เช่น รายได้ค่าธรรมเนียม ฯลฯ</t>
  </si>
  <si>
    <t>A7001130</t>
  </si>
  <si>
    <t xml:space="preserve">   ค่าใช้จ่ายอื่นเช่น ค่าใช้จ่ายลักษณะอื่น คืนเงินค่ารักษาพยาบาล อุปกรณ์ และอวัยวะเทียมฯลฯ</t>
  </si>
  <si>
    <t>A8001010</t>
  </si>
  <si>
    <t xml:space="preserve">   รายได้จากงบประมาณแผ่นดิน-เงินอุดหนุน</t>
  </si>
  <si>
    <t>A91D</t>
  </si>
  <si>
    <t>รายได้สูงกว่า (ต่ำกว่า) ค่าใช้จ่ายสุทธิ</t>
  </si>
  <si>
    <t>A91N</t>
  </si>
  <si>
    <t>รายได้สูงกว่า (ต่ำกว่า) ค่าใช้จ่ายสุทธิ (ไม่รวมค่าเสือมราคาและค่าตัดจำหน่าย)</t>
  </si>
  <si>
    <t>A1111010.1</t>
  </si>
  <si>
    <t>A1111010.2</t>
  </si>
  <si>
    <t xml:space="preserve">   บัญชีพัก (หน่วยเบิกจ่าย)</t>
  </si>
  <si>
    <t>A1111040.20</t>
  </si>
  <si>
    <t>รวมเงินสดและรายการเทียบเท่าเงินสดไม่รวมเงินบริจาค</t>
  </si>
  <si>
    <t>A1111040.3</t>
  </si>
  <si>
    <t xml:space="preserve">   เงินฝากสถาบันการเงิน - นอกงบประมาณมีวัตถุประสงค์ (เงินบริจาค)</t>
  </si>
  <si>
    <t>A1121021</t>
  </si>
  <si>
    <t xml:space="preserve">   ลูกหนี้ค่ารักษา OP Refer</t>
  </si>
  <si>
    <t>A1131000</t>
  </si>
  <si>
    <t xml:space="preserve">   สินค้าคงเหลือ</t>
  </si>
  <si>
    <t>A2111080</t>
  </si>
  <si>
    <t xml:space="preserve">   เจ้าหนี้- งบลงทุน UC</t>
  </si>
  <si>
    <t>A2122021</t>
  </si>
  <si>
    <t xml:space="preserve">   เงินรับฝากกองทุน UC</t>
  </si>
  <si>
    <t>A2122022</t>
  </si>
  <si>
    <t xml:space="preserve">   เงินรับฝากกองทุน UC- สนับสนุนเครือข่าย</t>
  </si>
  <si>
    <t>A2122023</t>
  </si>
  <si>
    <t xml:space="preserve">   เงินรับฝากองทุน UC-งบลงทุน</t>
  </si>
  <si>
    <t>A2122024</t>
  </si>
  <si>
    <t xml:space="preserve">   เงินรับฝากกองทุนแรงงานต่างด้าว</t>
  </si>
  <si>
    <t>A2131011</t>
  </si>
  <si>
    <t>A32S</t>
  </si>
  <si>
    <t>รวมทุน</t>
  </si>
  <si>
    <t>A4100001</t>
  </si>
  <si>
    <t xml:space="preserve">   รายได้จากกองทุน  UC - OP เหมาจ่ายต่อผู้มีสิทธิ</t>
  </si>
  <si>
    <t>A4101021</t>
  </si>
  <si>
    <t xml:space="preserve">   หัก ส่วนปรับลดค่าแรง OP</t>
  </si>
  <si>
    <t>A4101040.1</t>
  </si>
  <si>
    <t xml:space="preserve">   รายได้จากกองทุน  UC - P&amp;P เหมาจ่ายต่อผุ้มิสิทธิ</t>
  </si>
  <si>
    <t>A4101041</t>
  </si>
  <si>
    <t xml:space="preserve">   รายได้ค่ารักษาด้านการสร้างเสริมสุขภาพและป้องกันโรค P&amp;P</t>
  </si>
  <si>
    <t>A4101042</t>
  </si>
  <si>
    <t xml:space="preserve">   หัก ส่วนต่างค่ารักษาที่สูงกว่าเหมาจ่ายรายหัว - กองทุน UC P&amp;P</t>
  </si>
  <si>
    <t>A4101042.1</t>
  </si>
  <si>
    <t xml:space="preserve">   หัก ส่วนปรับลดค่าแรง P&amp;P</t>
  </si>
  <si>
    <t>A4101043</t>
  </si>
  <si>
    <t xml:space="preserve">   รายได้ค่ารักษาด้านการสร้างเสริมสุขภาพและป้องกันโรค P&amp;P สุทธิ</t>
  </si>
  <si>
    <t>A4101061</t>
  </si>
  <si>
    <t xml:space="preserve">   หัก ส่วนปรับลดค่าแรง IP</t>
  </si>
  <si>
    <t>A4102041</t>
  </si>
  <si>
    <t xml:space="preserve">   รายได้ค่ารักษา OP Refer</t>
  </si>
  <si>
    <t>A4103101</t>
  </si>
  <si>
    <t xml:space="preserve">   รายได้จากการยกหนี้กรณีส่งต่อผู้ป่วยระหว่าง รพ.</t>
  </si>
  <si>
    <t>A410S</t>
  </si>
  <si>
    <t>รวมรายได้ UC</t>
  </si>
  <si>
    <t>A4131050.0</t>
  </si>
  <si>
    <t>รวมรายได้ค่ารักษาเบิกจ่ายตรงกรมบัญชีกลาง</t>
  </si>
  <si>
    <t>A413105S</t>
  </si>
  <si>
    <t>รวมรายได้ค่ารักษาเบิกจ่ายตรง อปท.</t>
  </si>
  <si>
    <t>A414301S</t>
  </si>
  <si>
    <t>รายได้ค่ารักษาประกันสังคม</t>
  </si>
  <si>
    <t>A4153011</t>
  </si>
  <si>
    <t xml:space="preserve">   รายได้ค่าตรวจสุขภาพแรงงานต่างด้าว</t>
  </si>
  <si>
    <t>A4153S</t>
  </si>
  <si>
    <t>รายได้ค่ารักษาแรงงานต่างด้าว</t>
  </si>
  <si>
    <t>A4161050</t>
  </si>
  <si>
    <t xml:space="preserve">   รายได้ค่ารักษา-บุคคลที่มีปัญหาสถานะและสิทธิ OP ใน CUP</t>
  </si>
  <si>
    <t>A4161060</t>
  </si>
  <si>
    <t xml:space="preserve">   รายได้เงินอุดหนุนเหมาจ่ายรายหัวสำหรับบุคคลที่มีปัญหาสถานะและสิทธิ</t>
  </si>
  <si>
    <t>A4161S</t>
  </si>
  <si>
    <t>รายได้เงินอุดหนุนบุคคลที่มีปัญหาสถานะและสิทธิ</t>
  </si>
  <si>
    <t>A4191011</t>
  </si>
  <si>
    <t xml:space="preserve">   รายได้จากระบบปฏิบัติการฉุกเฉิน (EMS)</t>
  </si>
  <si>
    <t>A419S</t>
  </si>
  <si>
    <t>รวมรายได้ค่ารักษาพยาบาล</t>
  </si>
  <si>
    <t>A5001031</t>
  </si>
  <si>
    <t xml:space="preserve">   ต้นทุนวัสดุอื่น</t>
  </si>
  <si>
    <t>A5101101</t>
  </si>
  <si>
    <t xml:space="preserve">   หนี้สงสัยจะสูญ ลูกหนี้ค่ารักษา UC IP</t>
  </si>
  <si>
    <t>A5101201</t>
  </si>
  <si>
    <t xml:space="preserve">   หนี้สูญ ลูกค่ารักษาพยาบาล UC IP</t>
  </si>
  <si>
    <t>A5101261</t>
  </si>
  <si>
    <t xml:space="preserve">   ค่าใช้จ่ายอื่น-ค่าใช้จ่ายระหว่างหน่วยงาน</t>
  </si>
  <si>
    <t>A7001121</t>
  </si>
  <si>
    <t xml:space="preserve">   รายได้อื่น-รายได้ระหว่างหน่วยงาน</t>
  </si>
  <si>
    <t>A9001010</t>
  </si>
  <si>
    <t xml:space="preserve">   รายได้ระหว่างหน่วยงาน (หน่วยเบิกจ่าย)</t>
  </si>
  <si>
    <t>A90S</t>
  </si>
  <si>
    <t>รายได้/ค่าใช้จ่ายอื่น สุทธิ</t>
  </si>
  <si>
    <t>A218</t>
  </si>
  <si>
    <t>รวมหนี้สินหมุนเวียนอื่น</t>
  </si>
  <si>
    <t>A6001130</t>
  </si>
  <si>
    <t>A60SS</t>
  </si>
  <si>
    <t>รวมค่าใช้จ่ายอื่นๆ</t>
  </si>
  <si>
    <t>A9010S</t>
  </si>
  <si>
    <t>รวมรายได้อื่นๆ</t>
  </si>
  <si>
    <t>A911S</t>
  </si>
  <si>
    <t>รวมรายได้ทั้งหมด</t>
  </si>
  <si>
    <t>A912S</t>
  </si>
  <si>
    <t>รวมค่าใช้จ่ายทั้งหมด</t>
  </si>
  <si>
    <t>EBITDA</t>
  </si>
  <si>
    <t>รายได้ (ไม่รวมงบลงทุน) หัก ค่าใช้จ่าย (ไม่รวมค่าเสื่อมราคาและค่าตัดจำหน่าย)</t>
  </si>
  <si>
    <t>รายได้ค่ารักษาพยาบาล/รายได้งบประมาณส่วนบุคลากร/รายได้กองทุน/รายได้การดำเนินงาน</t>
  </si>
  <si>
    <t>รายการ</t>
  </si>
  <si>
    <t>2561(ตค60-กพ.61)</t>
  </si>
  <si>
    <t>NWC</t>
  </si>
  <si>
    <t>เงินทุนหมุนเวียน= สินทรัพย์หมุนเวียน- หนี้สินหมุนเวียน</t>
  </si>
  <si>
    <t>มีการกันเงินค่ารักษาตามจ่าย แล้วมีการรายงานเจ้าหนี้ที่ สสจ.หรือไม่</t>
  </si>
  <si>
    <t>ล/นคงเหลือมาก การเรียกเก็บUC =64.63 วัน</t>
  </si>
  <si>
    <t>ล/นคงเหลือมาก การเรียกเก็บอื่นๆ =177.86 วัน</t>
  </si>
  <si>
    <t xml:space="preserve"> ล/นคงเหลือมากการเรียกเก็บปกส =214.82 วัน(ดูการจัดสรรเงินปกส.)</t>
  </si>
  <si>
    <t>สินค้าคงคลังอยู่ที่ 45.43 วัน</t>
  </si>
  <si>
    <t>อัตราการชำระหนี้ = 167.97 วัน</t>
  </si>
  <si>
    <t>เจ้าหนี้การค้าเพิ่มขึ้นมากจากปี 60 (เฉลี่ย 3ล้าน/ด.) ปี61(เฉลี่ย5.1ล้าน/ด)</t>
  </si>
  <si>
    <t>หนี้สินระยะยาวคือค่าอะไร</t>
  </si>
  <si>
    <t>รายได้ UC เพิ่มขึ้น ปี60(เฉลี่ย 6.3ล้าน/ด) ปี61 (เฉลี่ย 10ล้าน/ด)</t>
  </si>
  <si>
    <t>รายได้จ่ายตรง กรมบัญชีกลางลดลง ปี60(เฉลี่ย 1.9ล้าน/ด) ปี61 (เฉลี่ย 1.8ล้าน/ด)</t>
  </si>
  <si>
    <t>รายได้ปกส.ลดลง ปี60(เฉลี่ย 239,220/ด) ปี61 (เฉลี่ย 122,710/ด)</t>
  </si>
  <si>
    <t>น่าจะมีการจ่ายโดยที่ไม่ได้ตั้งค้างจ่ายไว้</t>
  </si>
  <si>
    <t>ค่าจ้างตรวจทางห้องปฏิบัติการสูงมาก</t>
  </si>
  <si>
    <t>คชจ.ทั้งหมด</t>
  </si>
  <si>
    <t>เจ้าหนี้ยาเพิ่มขึ้นมากจากปี 60(เฉลี่ย 1.3ล้าน/ด.) ปี 61 (เฉลี่ย 2.5ล้าน/ด.)</t>
  </si>
  <si>
    <t>ค่าตอบแทนค้างจ่ายเพิ่มขึ้น ค่าฉ .11</t>
  </si>
  <si>
    <t>ค่าตอบแทนเพิ่มขึ้น ค่าฉ .11</t>
  </si>
  <si>
    <t>ใบสำคัญรองจ่าย ค่าตอบแทน ฉ.11</t>
  </si>
  <si>
    <t>รพ.B</t>
  </si>
  <si>
    <t xml:space="preserve"> รพ.T</t>
  </si>
  <si>
    <t>รพ.T</t>
  </si>
  <si>
    <t>A1142060</t>
  </si>
  <si>
    <t xml:space="preserve">   ค่าใช้จ่ายจ่ายล่วงหน้าอื่นๆ</t>
  </si>
  <si>
    <t xml:space="preserve">   รายได้ค่ารักษาพยาบาล UC-OPD เหมาจ่ายรายหัว/รายได้ OPDใน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</si>
</sst>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[Red]\-#,##0.00\ "/>
  </numFmts>
  <fonts count="21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sz val="11"/>
      <color rgb="FF0070C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B0F0"/>
      <name val="Calibri"/>
      <family val="2"/>
    </font>
    <font>
      <sz val="11"/>
      <color rgb="FFFF3300"/>
      <name val="Calibri"/>
      <family val="2"/>
    </font>
    <font>
      <sz val="11"/>
      <color theme="4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1F9F1"/>
        <bgColor indexed="64"/>
      </patternFill>
    </fill>
    <fill>
      <patternFill patternType="solid">
        <fgColor rgb="FFD1F9F1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A7C"/>
        <bgColor indexed="64"/>
      </patternFill>
    </fill>
    <fill>
      <patternFill patternType="solid">
        <fgColor rgb="FFCFF7FB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187" fontId="19" fillId="12" borderId="2" xfId="3" applyNumberFormat="1" applyFont="1" applyFill="1" applyBorder="1" applyAlignment="1">
      <alignment horizontal="center" vertical="center"/>
    </xf>
    <xf numFmtId="187" fontId="20" fillId="13" borderId="2" xfId="4" applyNumberFormat="1" applyFont="1" applyFill="1" applyBorder="1" applyAlignment="1">
      <alignment horizontal="center" vertical="center"/>
    </xf>
    <xf numFmtId="187" fontId="19" fillId="8" borderId="3" xfId="4" applyNumberFormat="1" applyFont="1" applyFill="1" applyBorder="1" applyAlignment="1">
      <alignment horizontal="center" vertical="center"/>
    </xf>
    <xf numFmtId="187" fontId="9" fillId="0" borderId="0" xfId="0" applyNumberFormat="1" applyFont="1" applyAlignment="1">
      <alignment horizontal="center" vertical="center"/>
    </xf>
    <xf numFmtId="187" fontId="20" fillId="0" borderId="0" xfId="4" applyNumberFormat="1" applyFont="1" applyAlignment="1">
      <alignment horizontal="center" vertical="center"/>
    </xf>
    <xf numFmtId="187" fontId="3" fillId="0" borderId="2" xfId="3" applyNumberFormat="1" applyFont="1" applyFill="1" applyBorder="1" applyAlignment="1">
      <alignment wrapText="1"/>
    </xf>
    <xf numFmtId="187" fontId="9" fillId="0" borderId="2" xfId="4" applyNumberFormat="1" applyFont="1" applyBorder="1"/>
    <xf numFmtId="187" fontId="9" fillId="0" borderId="0" xfId="4" applyNumberFormat="1" applyFont="1"/>
    <xf numFmtId="187" fontId="9" fillId="0" borderId="0" xfId="0" applyNumberFormat="1" applyFont="1"/>
    <xf numFmtId="187" fontId="3" fillId="0" borderId="2" xfId="1" applyNumberFormat="1" applyFont="1" applyFill="1" applyBorder="1" applyAlignment="1">
      <alignment wrapText="1"/>
    </xf>
    <xf numFmtId="187" fontId="3" fillId="11" borderId="2" xfId="1" applyNumberFormat="1" applyFont="1" applyFill="1" applyBorder="1" applyAlignment="1">
      <alignment wrapText="1"/>
    </xf>
    <xf numFmtId="187" fontId="9" fillId="11" borderId="2" xfId="4" applyNumberFormat="1" applyFont="1" applyFill="1" applyBorder="1"/>
    <xf numFmtId="187" fontId="9" fillId="11" borderId="0" xfId="4" applyNumberFormat="1" applyFont="1" applyFill="1"/>
    <xf numFmtId="187" fontId="4" fillId="11" borderId="2" xfId="3" applyNumberFormat="1" applyFont="1" applyFill="1" applyBorder="1" applyAlignment="1">
      <alignment wrapText="1"/>
    </xf>
    <xf numFmtId="187" fontId="3" fillId="11" borderId="2" xfId="3" applyNumberFormat="1" applyFont="1" applyFill="1" applyBorder="1" applyAlignment="1">
      <alignment wrapText="1"/>
    </xf>
    <xf numFmtId="187" fontId="14" fillId="0" borderId="0" xfId="0" applyNumberFormat="1" applyFont="1"/>
    <xf numFmtId="187" fontId="3" fillId="9" borderId="2" xfId="3" applyNumberFormat="1" applyFont="1" applyFill="1" applyBorder="1" applyAlignment="1">
      <alignment wrapText="1"/>
    </xf>
    <xf numFmtId="187" fontId="4" fillId="0" borderId="2" xfId="3" applyNumberFormat="1" applyFont="1" applyFill="1" applyBorder="1" applyAlignment="1">
      <alignment wrapText="1"/>
    </xf>
    <xf numFmtId="187" fontId="4" fillId="7" borderId="2" xfId="3" applyNumberFormat="1" applyFont="1" applyFill="1" applyBorder="1" applyAlignment="1">
      <alignment wrapText="1"/>
    </xf>
    <xf numFmtId="187" fontId="4" fillId="7" borderId="2" xfId="5" applyNumberFormat="1" applyFont="1" applyFill="1" applyBorder="1" applyAlignment="1">
      <alignment wrapText="1"/>
    </xf>
    <xf numFmtId="187" fontId="4" fillId="7" borderId="2" xfId="1" applyNumberFormat="1" applyFont="1" applyFill="1" applyBorder="1" applyAlignment="1">
      <alignment wrapText="1"/>
    </xf>
    <xf numFmtId="187" fontId="9" fillId="4" borderId="0" xfId="0" applyNumberFormat="1" applyFont="1" applyFill="1"/>
    <xf numFmtId="187" fontId="3" fillId="7" borderId="2" xfId="3" applyNumberFormat="1" applyFont="1" applyFill="1" applyBorder="1" applyAlignment="1">
      <alignment wrapText="1"/>
    </xf>
    <xf numFmtId="187" fontId="3" fillId="3" borderId="2" xfId="3" applyNumberFormat="1" applyFont="1" applyFill="1" applyBorder="1" applyAlignment="1">
      <alignment wrapText="1"/>
    </xf>
    <xf numFmtId="187" fontId="3" fillId="3" borderId="2" xfId="1" applyNumberFormat="1" applyFont="1" applyFill="1" applyBorder="1" applyAlignment="1">
      <alignment wrapText="1"/>
    </xf>
    <xf numFmtId="187" fontId="5" fillId="0" borderId="2" xfId="4" applyNumberFormat="1" applyFont="1" applyBorder="1"/>
    <xf numFmtId="187" fontId="5" fillId="0" borderId="0" xfId="4" applyNumberFormat="1" applyFont="1"/>
    <xf numFmtId="187" fontId="3" fillId="7" borderId="2" xfId="1" applyNumberFormat="1" applyFont="1" applyFill="1" applyBorder="1" applyAlignment="1">
      <alignment wrapText="1"/>
    </xf>
    <xf numFmtId="187" fontId="9" fillId="11" borderId="2" xfId="0" applyNumberFormat="1" applyFont="1" applyFill="1" applyBorder="1"/>
    <xf numFmtId="187" fontId="5" fillId="11" borderId="2" xfId="4" applyNumberFormat="1" applyFont="1" applyFill="1" applyBorder="1"/>
    <xf numFmtId="187" fontId="4" fillId="9" borderId="2" xfId="3" applyNumberFormat="1" applyFont="1" applyFill="1" applyBorder="1" applyAlignment="1">
      <alignment wrapText="1"/>
    </xf>
    <xf numFmtId="187" fontId="9" fillId="9" borderId="2" xfId="4" applyNumberFormat="1" applyFont="1" applyFill="1" applyBorder="1"/>
    <xf numFmtId="187" fontId="9" fillId="9" borderId="0" xfId="4" applyNumberFormat="1" applyFont="1" applyFill="1"/>
    <xf numFmtId="187" fontId="3" fillId="4" borderId="2" xfId="1" applyNumberFormat="1" applyFont="1" applyFill="1" applyBorder="1" applyAlignment="1">
      <alignment wrapText="1"/>
    </xf>
    <xf numFmtId="187" fontId="5" fillId="0" borderId="2" xfId="3" applyNumberFormat="1" applyFont="1" applyFill="1" applyBorder="1" applyAlignment="1">
      <alignment wrapText="1"/>
    </xf>
    <xf numFmtId="187" fontId="8" fillId="0" borderId="2" xfId="3" applyNumberFormat="1" applyFont="1" applyFill="1" applyBorder="1" applyAlignment="1">
      <alignment wrapText="1"/>
    </xf>
    <xf numFmtId="187" fontId="15" fillId="0" borderId="0" xfId="0" applyNumberFormat="1" applyFont="1"/>
    <xf numFmtId="187" fontId="3" fillId="4" borderId="2" xfId="5" applyNumberFormat="1" applyFont="1" applyFill="1" applyBorder="1" applyAlignment="1">
      <alignment wrapText="1"/>
    </xf>
    <xf numFmtId="187" fontId="3" fillId="3" borderId="2" xfId="5" applyNumberFormat="1" applyFont="1" applyFill="1" applyBorder="1" applyAlignment="1">
      <alignment wrapText="1"/>
    </xf>
    <xf numFmtId="187" fontId="3" fillId="7" borderId="2" xfId="5" applyNumberFormat="1" applyFont="1" applyFill="1" applyBorder="1" applyAlignment="1">
      <alignment wrapText="1"/>
    </xf>
    <xf numFmtId="187" fontId="3" fillId="2" borderId="2" xfId="3" applyNumberFormat="1" applyFont="1" applyFill="1" applyBorder="1" applyAlignment="1">
      <alignment wrapText="1"/>
    </xf>
    <xf numFmtId="187" fontId="4" fillId="2" borderId="2" xfId="3" applyNumberFormat="1" applyFont="1" applyFill="1" applyBorder="1" applyAlignment="1">
      <alignment wrapText="1"/>
    </xf>
    <xf numFmtId="187" fontId="9" fillId="2" borderId="2" xfId="4" applyNumberFormat="1" applyFont="1" applyFill="1" applyBorder="1"/>
    <xf numFmtId="187" fontId="9" fillId="2" borderId="0" xfId="4" applyNumberFormat="1" applyFont="1" applyFill="1"/>
    <xf numFmtId="187" fontId="3" fillId="2" borderId="2" xfId="5" applyNumberFormat="1" applyFont="1" applyFill="1" applyBorder="1" applyAlignment="1">
      <alignment wrapText="1"/>
    </xf>
    <xf numFmtId="187" fontId="4" fillId="2" borderId="2" xfId="5" applyNumberFormat="1" applyFont="1" applyFill="1" applyBorder="1" applyAlignment="1">
      <alignment wrapText="1"/>
    </xf>
    <xf numFmtId="187" fontId="9" fillId="0" borderId="2" xfId="0" applyNumberFormat="1" applyFont="1" applyBorder="1"/>
    <xf numFmtId="187" fontId="14" fillId="0" borderId="2" xfId="0" applyNumberFormat="1" applyFont="1" applyBorder="1"/>
    <xf numFmtId="0" fontId="20" fillId="13" borderId="2" xfId="4" applyNumberFormat="1" applyFont="1" applyFill="1" applyBorder="1" applyAlignment="1">
      <alignment horizontal="center" vertical="center"/>
    </xf>
    <xf numFmtId="187" fontId="18" fillId="6" borderId="2" xfId="4" applyNumberFormat="1" applyFont="1" applyFill="1" applyBorder="1" applyAlignment="1">
      <alignment horizontal="center"/>
    </xf>
    <xf numFmtId="187" fontId="9" fillId="5" borderId="0" xfId="0" applyNumberFormat="1" applyFont="1" applyFill="1"/>
    <xf numFmtId="187" fontId="3" fillId="0" borderId="0" xfId="4" applyNumberFormat="1" applyFont="1"/>
    <xf numFmtId="187" fontId="3" fillId="0" borderId="1" xfId="4" applyNumberFormat="1" applyFont="1" applyFill="1" applyBorder="1" applyAlignment="1">
      <alignment horizontal="right" wrapText="1"/>
    </xf>
    <xf numFmtId="187" fontId="3" fillId="0" borderId="0" xfId="4" applyNumberFormat="1" applyFont="1" applyFill="1" applyBorder="1" applyAlignment="1">
      <alignment horizontal="right" wrapText="1"/>
    </xf>
    <xf numFmtId="187" fontId="4" fillId="7" borderId="0" xfId="4" applyNumberFormat="1" applyFont="1" applyFill="1"/>
    <xf numFmtId="187" fontId="5" fillId="0" borderId="0" xfId="0" applyNumberFormat="1" applyFont="1"/>
    <xf numFmtId="187" fontId="16" fillId="0" borderId="0" xfId="0" applyNumberFormat="1" applyFont="1"/>
    <xf numFmtId="187" fontId="5" fillId="10" borderId="0" xfId="0" applyNumberFormat="1" applyFont="1" applyFill="1"/>
    <xf numFmtId="187" fontId="5" fillId="3" borderId="0" xfId="0" applyNumberFormat="1" applyFont="1" applyFill="1"/>
    <xf numFmtId="187" fontId="6" fillId="3" borderId="0" xfId="0" applyNumberFormat="1" applyFont="1" applyFill="1"/>
    <xf numFmtId="187" fontId="7" fillId="0" borderId="0" xfId="4" applyNumberFormat="1" applyFont="1"/>
    <xf numFmtId="187" fontId="5" fillId="0" borderId="0" xfId="0" applyNumberFormat="1" applyFont="1" applyFill="1"/>
    <xf numFmtId="187" fontId="17" fillId="0" borderId="0" xfId="4" applyNumberFormat="1" applyFont="1"/>
    <xf numFmtId="187" fontId="9" fillId="3" borderId="0" xfId="0" applyNumberFormat="1" applyFont="1" applyFill="1"/>
    <xf numFmtId="187" fontId="8" fillId="0" borderId="0" xfId="4" applyNumberFormat="1" applyFont="1"/>
    <xf numFmtId="187" fontId="10" fillId="2" borderId="0" xfId="4" applyNumberFormat="1" applyFont="1" applyFill="1"/>
    <xf numFmtId="187" fontId="18" fillId="8" borderId="3" xfId="4" applyNumberFormat="1" applyFont="1" applyFill="1" applyBorder="1" applyAlignment="1">
      <alignment horizontal="center"/>
    </xf>
    <xf numFmtId="187" fontId="18" fillId="6" borderId="3" xfId="4" applyNumberFormat="1" applyFont="1" applyFill="1" applyBorder="1" applyAlignment="1">
      <alignment horizontal="center"/>
    </xf>
    <xf numFmtId="187" fontId="3" fillId="0" borderId="4" xfId="4" applyNumberFormat="1" applyFont="1" applyFill="1" applyBorder="1" applyAlignment="1">
      <alignment horizontal="right" wrapText="1"/>
    </xf>
    <xf numFmtId="187" fontId="3" fillId="7" borderId="4" xfId="4" applyNumberFormat="1" applyFont="1" applyFill="1" applyBorder="1" applyAlignment="1">
      <alignment horizontal="right" wrapText="1"/>
    </xf>
    <xf numFmtId="187" fontId="4" fillId="7" borderId="4" xfId="4" applyNumberFormat="1" applyFont="1" applyFill="1" applyBorder="1" applyAlignment="1">
      <alignment horizontal="right" wrapText="1"/>
    </xf>
    <xf numFmtId="187" fontId="3" fillId="2" borderId="4" xfId="4" applyNumberFormat="1" applyFont="1" applyFill="1" applyBorder="1" applyAlignment="1">
      <alignment horizontal="right" wrapText="1"/>
    </xf>
    <xf numFmtId="187" fontId="4" fillId="2" borderId="4" xfId="4" applyNumberFormat="1" applyFont="1" applyFill="1" applyBorder="1" applyAlignment="1">
      <alignment horizontal="right" wrapText="1"/>
    </xf>
    <xf numFmtId="187" fontId="5" fillId="0" borderId="4" xfId="4" applyNumberFormat="1" applyFont="1" applyFill="1" applyBorder="1" applyAlignment="1">
      <alignment horizontal="right" wrapText="1"/>
    </xf>
    <xf numFmtId="187" fontId="6" fillId="0" borderId="4" xfId="4" applyNumberFormat="1" applyFont="1" applyFill="1" applyBorder="1" applyAlignment="1">
      <alignment horizontal="right" wrapText="1"/>
    </xf>
    <xf numFmtId="187" fontId="7" fillId="0" borderId="4" xfId="4" applyNumberFormat="1" applyFont="1" applyFill="1" applyBorder="1" applyAlignment="1">
      <alignment horizontal="right" wrapText="1"/>
    </xf>
    <xf numFmtId="187" fontId="4" fillId="9" borderId="4" xfId="4" applyNumberFormat="1" applyFont="1" applyFill="1" applyBorder="1" applyAlignment="1">
      <alignment horizontal="right" wrapText="1"/>
    </xf>
    <xf numFmtId="187" fontId="17" fillId="0" borderId="4" xfId="4" applyNumberFormat="1" applyFont="1" applyFill="1" applyBorder="1" applyAlignment="1">
      <alignment horizontal="right" wrapText="1"/>
    </xf>
    <xf numFmtId="187" fontId="8" fillId="0" borderId="4" xfId="4" applyNumberFormat="1" applyFont="1" applyFill="1" applyBorder="1" applyAlignment="1">
      <alignment horizontal="right" wrapText="1"/>
    </xf>
    <xf numFmtId="187" fontId="14" fillId="2" borderId="4" xfId="4" applyNumberFormat="1" applyFont="1" applyFill="1" applyBorder="1" applyAlignment="1">
      <alignment horizontal="right" wrapText="1"/>
    </xf>
    <xf numFmtId="187" fontId="18" fillId="6" borderId="2" xfId="3" applyNumberFormat="1" applyFont="1" applyFill="1" applyBorder="1" applyAlignment="1">
      <alignment horizontal="center" vertical="center"/>
    </xf>
    <xf numFmtId="187" fontId="3" fillId="0" borderId="2" xfId="4" applyNumberFormat="1" applyFont="1" applyBorder="1"/>
    <xf numFmtId="187" fontId="3" fillId="0" borderId="2" xfId="4" applyNumberFormat="1" applyFont="1" applyFill="1" applyBorder="1" applyAlignment="1">
      <alignment horizontal="right" wrapText="1"/>
    </xf>
    <xf numFmtId="187" fontId="3" fillId="0" borderId="2" xfId="2" applyNumberFormat="1" applyFont="1" applyFill="1" applyBorder="1" applyAlignment="1">
      <alignment wrapText="1"/>
    </xf>
    <xf numFmtId="187" fontId="3" fillId="7" borderId="2" xfId="4" applyNumberFormat="1" applyFont="1" applyFill="1" applyBorder="1" applyAlignment="1">
      <alignment horizontal="right" wrapText="1"/>
    </xf>
    <xf numFmtId="187" fontId="4" fillId="7" borderId="2" xfId="4" applyNumberFormat="1" applyFont="1" applyFill="1" applyBorder="1" applyAlignment="1">
      <alignment horizontal="right" wrapText="1"/>
    </xf>
    <xf numFmtId="187" fontId="4" fillId="7" borderId="2" xfId="4" applyNumberFormat="1" applyFont="1" applyFill="1" applyBorder="1"/>
    <xf numFmtId="187" fontId="3" fillId="2" borderId="2" xfId="4" applyNumberFormat="1" applyFont="1" applyFill="1" applyBorder="1" applyAlignment="1">
      <alignment horizontal="right" wrapText="1"/>
    </xf>
    <xf numFmtId="187" fontId="5" fillId="0" borderId="2" xfId="4" applyNumberFormat="1" applyFont="1" applyFill="1" applyBorder="1" applyAlignment="1">
      <alignment horizontal="right" wrapText="1"/>
    </xf>
    <xf numFmtId="187" fontId="5" fillId="0" borderId="2" xfId="1" applyNumberFormat="1" applyFont="1" applyFill="1" applyBorder="1" applyAlignment="1">
      <alignment wrapText="1"/>
    </xf>
    <xf numFmtId="187" fontId="6" fillId="0" borderId="2" xfId="3" applyNumberFormat="1" applyFont="1" applyFill="1" applyBorder="1" applyAlignment="1">
      <alignment wrapText="1"/>
    </xf>
    <xf numFmtId="187" fontId="6" fillId="0" borderId="2" xfId="4" applyNumberFormat="1" applyFont="1" applyFill="1" applyBorder="1" applyAlignment="1">
      <alignment horizontal="right" wrapText="1"/>
    </xf>
    <xf numFmtId="187" fontId="7" fillId="0" borderId="2" xfId="3" applyNumberFormat="1" applyFont="1" applyFill="1" applyBorder="1" applyAlignment="1">
      <alignment wrapText="1"/>
    </xf>
    <xf numFmtId="187" fontId="7" fillId="0" borderId="2" xfId="4" applyNumberFormat="1" applyFont="1" applyFill="1" applyBorder="1" applyAlignment="1">
      <alignment horizontal="right" wrapText="1"/>
    </xf>
    <xf numFmtId="187" fontId="7" fillId="0" borderId="2" xfId="4" applyNumberFormat="1" applyFont="1" applyBorder="1"/>
    <xf numFmtId="187" fontId="7" fillId="0" borderId="2" xfId="1" applyNumberFormat="1" applyFont="1" applyFill="1" applyBorder="1" applyAlignment="1">
      <alignment wrapText="1"/>
    </xf>
    <xf numFmtId="187" fontId="4" fillId="9" borderId="2" xfId="4" applyNumberFormat="1" applyFont="1" applyFill="1" applyBorder="1" applyAlignment="1">
      <alignment horizontal="right" wrapText="1"/>
    </xf>
    <xf numFmtId="187" fontId="17" fillId="0" borderId="2" xfId="4" applyNumberFormat="1" applyFont="1" applyFill="1" applyBorder="1" applyAlignment="1">
      <alignment horizontal="right" wrapText="1"/>
    </xf>
    <xf numFmtId="187" fontId="17" fillId="0" borderId="2" xfId="4" applyNumberFormat="1" applyFont="1" applyBorder="1"/>
    <xf numFmtId="187" fontId="8" fillId="0" borderId="2" xfId="4" applyNumberFormat="1" applyFont="1" applyBorder="1"/>
    <xf numFmtId="187" fontId="4" fillId="9" borderId="2" xfId="5" applyNumberFormat="1" applyFont="1" applyFill="1" applyBorder="1" applyAlignment="1">
      <alignment wrapText="1"/>
    </xf>
    <xf numFmtId="187" fontId="4" fillId="9" borderId="2" xfId="4" applyNumberFormat="1" applyFont="1" applyFill="1" applyBorder="1"/>
    <xf numFmtId="187" fontId="13" fillId="2" borderId="2" xfId="4" applyNumberFormat="1" applyFont="1" applyFill="1" applyBorder="1" applyAlignment="1">
      <alignment horizontal="right" wrapText="1"/>
    </xf>
    <xf numFmtId="187" fontId="14" fillId="2" borderId="2" xfId="4" applyNumberFormat="1" applyFont="1" applyFill="1" applyBorder="1"/>
    <xf numFmtId="187" fontId="13" fillId="2" borderId="2" xfId="4" applyNumberFormat="1" applyFont="1" applyFill="1" applyBorder="1"/>
    <xf numFmtId="187" fontId="13" fillId="0" borderId="2" xfId="4" applyNumberFormat="1" applyFont="1" applyBorder="1"/>
    <xf numFmtId="0" fontId="18" fillId="6" borderId="2" xfId="4" applyNumberFormat="1" applyFont="1" applyFill="1" applyBorder="1" applyAlignment="1">
      <alignment horizontal="center"/>
    </xf>
    <xf numFmtId="187" fontId="13" fillId="7" borderId="2" xfId="4" applyNumberFormat="1" applyFont="1" applyFill="1" applyBorder="1" applyAlignment="1">
      <alignment horizontal="right" wrapText="1"/>
    </xf>
  </cellXfs>
  <cellStyles count="6">
    <cellStyle name="Comma" xfId="4" builtinId="3"/>
    <cellStyle name="Normal" xfId="0" builtinId="0"/>
    <cellStyle name="Normal_58" xfId="3"/>
    <cellStyle name="Normal_Sheet2" xfId="5"/>
    <cellStyle name="Normal_Sheet3" xfId="1"/>
    <cellStyle name="Normal_Sheet4" xfId="2"/>
  </cellStyles>
  <dxfs count="0"/>
  <tableStyles count="0" defaultTableStyle="TableStyleMedium2" defaultPivotStyle="PivotStyleLight16"/>
  <colors>
    <mruColors>
      <color rgb="FFFF3300"/>
      <color rgb="FFFCEA7C"/>
      <color rgb="FFD1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5"/>
  <sheetViews>
    <sheetView tabSelected="1" zoomScale="110" zoomScaleNormal="110" workbookViewId="0">
      <pane ySplit="2" topLeftCell="A281" activePane="bottomLeft" state="frozen"/>
      <selection pane="bottomLeft" activeCell="AU290" sqref="AU290"/>
    </sheetView>
  </sheetViews>
  <sheetFormatPr defaultRowHeight="15" x14ac:dyDescent="0.25"/>
  <cols>
    <col min="1" max="1" width="11.25" style="9" customWidth="1"/>
    <col min="2" max="2" width="51.5" style="9" bestFit="1" customWidth="1"/>
    <col min="3" max="5" width="13.375" style="8" bestFit="1" customWidth="1"/>
    <col min="6" max="6" width="20.25" style="8" hidden="1" customWidth="1"/>
    <col min="7" max="7" width="61.5" style="9" hidden="1" customWidth="1"/>
    <col min="8" max="8" width="55.125" style="9" hidden="1" customWidth="1"/>
    <col min="9" max="10" width="13.375" style="9" hidden="1" customWidth="1"/>
    <col min="11" max="45" width="0" style="9" hidden="1" customWidth="1"/>
    <col min="46" max="16384" width="9" style="9"/>
  </cols>
  <sheetData>
    <row r="1" spans="1:10" s="51" customFormat="1" ht="18.75" x14ac:dyDescent="0.3">
      <c r="A1" s="81" t="s">
        <v>0</v>
      </c>
      <c r="B1" s="81" t="s">
        <v>570</v>
      </c>
      <c r="C1" s="107">
        <v>2558</v>
      </c>
      <c r="D1" s="107">
        <v>2559</v>
      </c>
      <c r="E1" s="107">
        <v>2560</v>
      </c>
      <c r="F1" s="67" t="s">
        <v>571</v>
      </c>
      <c r="G1" s="9"/>
      <c r="H1" s="9"/>
      <c r="I1" s="9"/>
      <c r="J1" s="9"/>
    </row>
    <row r="2" spans="1:10" s="51" customFormat="1" ht="18.75" x14ac:dyDescent="0.3">
      <c r="A2" s="81"/>
      <c r="B2" s="81"/>
      <c r="C2" s="50" t="s">
        <v>592</v>
      </c>
      <c r="D2" s="50" t="s">
        <v>592</v>
      </c>
      <c r="E2" s="50" t="s">
        <v>592</v>
      </c>
      <c r="F2" s="68" t="s">
        <v>592</v>
      </c>
      <c r="G2" s="9"/>
      <c r="H2" s="9"/>
      <c r="I2" s="9"/>
      <c r="J2" s="9"/>
    </row>
    <row r="3" spans="1:10" x14ac:dyDescent="0.25">
      <c r="A3" s="6" t="s">
        <v>1</v>
      </c>
      <c r="B3" s="6" t="s">
        <v>2</v>
      </c>
      <c r="C3" s="82"/>
      <c r="D3" s="82"/>
      <c r="E3" s="82"/>
      <c r="F3" s="52"/>
    </row>
    <row r="4" spans="1:10" x14ac:dyDescent="0.25">
      <c r="A4" s="6" t="s">
        <v>3</v>
      </c>
      <c r="B4" s="6" t="s">
        <v>4</v>
      </c>
      <c r="C4" s="82"/>
      <c r="D4" s="82"/>
      <c r="E4" s="82"/>
      <c r="F4" s="52"/>
    </row>
    <row r="5" spans="1:10" x14ac:dyDescent="0.25">
      <c r="A5" s="6" t="s">
        <v>5</v>
      </c>
      <c r="B5" s="6" t="s">
        <v>6</v>
      </c>
      <c r="C5" s="82"/>
      <c r="D5" s="82"/>
      <c r="E5" s="82"/>
      <c r="F5" s="52"/>
    </row>
    <row r="6" spans="1:10" x14ac:dyDescent="0.25">
      <c r="A6" s="6" t="s">
        <v>7</v>
      </c>
      <c r="B6" s="6" t="s">
        <v>8</v>
      </c>
      <c r="C6" s="82"/>
      <c r="D6" s="82"/>
      <c r="E6" s="82"/>
      <c r="F6" s="52"/>
    </row>
    <row r="7" spans="1:10" x14ac:dyDescent="0.25">
      <c r="A7" s="6" t="s">
        <v>9</v>
      </c>
      <c r="B7" s="6" t="s">
        <v>10</v>
      </c>
      <c r="C7" s="83">
        <v>2</v>
      </c>
      <c r="D7" s="83">
        <v>0</v>
      </c>
      <c r="E7" s="83">
        <v>0</v>
      </c>
      <c r="F7" s="69">
        <v>0</v>
      </c>
    </row>
    <row r="8" spans="1:10" x14ac:dyDescent="0.25">
      <c r="A8" s="10" t="s">
        <v>476</v>
      </c>
      <c r="B8" s="10" t="s">
        <v>22</v>
      </c>
      <c r="C8" s="83"/>
      <c r="D8" s="83"/>
      <c r="E8" s="82"/>
      <c r="F8" s="52"/>
    </row>
    <row r="9" spans="1:10" x14ac:dyDescent="0.25">
      <c r="A9" s="10" t="s">
        <v>477</v>
      </c>
      <c r="B9" s="10" t="s">
        <v>478</v>
      </c>
      <c r="C9" s="83"/>
      <c r="D9" s="83"/>
      <c r="E9" s="82"/>
      <c r="F9" s="52"/>
    </row>
    <row r="10" spans="1:10" x14ac:dyDescent="0.25">
      <c r="A10" s="6" t="s">
        <v>11</v>
      </c>
      <c r="B10" s="6" t="s">
        <v>12</v>
      </c>
      <c r="C10" s="82"/>
      <c r="D10" s="82"/>
      <c r="E10" s="82"/>
      <c r="F10" s="52"/>
    </row>
    <row r="11" spans="1:10" x14ac:dyDescent="0.25">
      <c r="A11" s="6" t="s">
        <v>13</v>
      </c>
      <c r="B11" s="6" t="s">
        <v>14</v>
      </c>
      <c r="C11" s="83">
        <v>24460</v>
      </c>
      <c r="D11" s="83">
        <v>51200</v>
      </c>
      <c r="E11" s="83">
        <v>28311</v>
      </c>
      <c r="F11" s="69">
        <v>166450</v>
      </c>
    </row>
    <row r="12" spans="1:10" x14ac:dyDescent="0.25">
      <c r="A12" s="6" t="s">
        <v>15</v>
      </c>
      <c r="B12" s="6" t="s">
        <v>16</v>
      </c>
      <c r="C12" s="83">
        <v>11381797.630000001</v>
      </c>
      <c r="D12" s="83">
        <v>7003940.4299999997</v>
      </c>
      <c r="E12" s="83">
        <v>6102067.5599999996</v>
      </c>
      <c r="F12" s="69">
        <v>18936383.449999999</v>
      </c>
    </row>
    <row r="13" spans="1:10" x14ac:dyDescent="0.25">
      <c r="A13" s="6" t="s">
        <v>17</v>
      </c>
      <c r="B13" s="6" t="s">
        <v>18</v>
      </c>
      <c r="C13" s="83">
        <v>50527.56</v>
      </c>
      <c r="D13" s="83">
        <v>50726.84</v>
      </c>
      <c r="E13" s="82"/>
      <c r="F13" s="69">
        <v>127789</v>
      </c>
    </row>
    <row r="14" spans="1:10" x14ac:dyDescent="0.25">
      <c r="A14" s="84" t="s">
        <v>20</v>
      </c>
      <c r="B14" s="84" t="s">
        <v>21</v>
      </c>
      <c r="C14" s="83"/>
      <c r="D14" s="83">
        <v>164000</v>
      </c>
      <c r="E14" s="83">
        <v>13000</v>
      </c>
      <c r="F14" s="69">
        <v>6233556.9400000004</v>
      </c>
    </row>
    <row r="15" spans="1:10" x14ac:dyDescent="0.25">
      <c r="A15" s="28" t="s">
        <v>479</v>
      </c>
      <c r="B15" s="28" t="s">
        <v>480</v>
      </c>
      <c r="C15" s="85">
        <f>SUM(C7:C14)</f>
        <v>11456787.190000001</v>
      </c>
      <c r="D15" s="85">
        <f>SUM(D7:D14)</f>
        <v>7269867.2699999996</v>
      </c>
      <c r="E15" s="85">
        <v>6143378.5599999996</v>
      </c>
      <c r="F15" s="70">
        <v>25464179.390000001</v>
      </c>
    </row>
    <row r="16" spans="1:10" ht="30" x14ac:dyDescent="0.25">
      <c r="A16" s="10" t="s">
        <v>481</v>
      </c>
      <c r="B16" s="10" t="s">
        <v>482</v>
      </c>
      <c r="C16" s="83"/>
      <c r="D16" s="83"/>
      <c r="E16" s="82"/>
      <c r="F16" s="52"/>
    </row>
    <row r="17" spans="1:10" ht="30" x14ac:dyDescent="0.25">
      <c r="A17" s="6" t="s">
        <v>19</v>
      </c>
      <c r="B17" s="6" t="s">
        <v>18</v>
      </c>
      <c r="C17" s="83">
        <v>5652038.3700000001</v>
      </c>
      <c r="D17" s="83"/>
      <c r="E17" s="82"/>
      <c r="F17" s="52"/>
    </row>
    <row r="18" spans="1:10" x14ac:dyDescent="0.25">
      <c r="A18" s="6" t="s">
        <v>20</v>
      </c>
      <c r="B18" s="6" t="s">
        <v>21</v>
      </c>
      <c r="C18" s="83">
        <v>74824</v>
      </c>
      <c r="D18" s="83"/>
      <c r="E18" s="82"/>
      <c r="F18" s="52"/>
    </row>
    <row r="19" spans="1:10" x14ac:dyDescent="0.25">
      <c r="A19" s="23" t="s">
        <v>23</v>
      </c>
      <c r="B19" s="19" t="s">
        <v>24</v>
      </c>
      <c r="C19" s="86">
        <v>17183649.560000002</v>
      </c>
      <c r="D19" s="86">
        <v>11141214.57</v>
      </c>
      <c r="E19" s="86">
        <v>6143378.5599999996</v>
      </c>
      <c r="F19" s="55">
        <f>F15</f>
        <v>25464179.390000001</v>
      </c>
      <c r="G19" s="9">
        <f>C15+C17+C18</f>
        <v>17183649.560000002</v>
      </c>
      <c r="H19" s="9">
        <f>D20+D55</f>
        <v>11141214.57</v>
      </c>
      <c r="I19" s="9">
        <f t="shared" ref="I19:J19" si="0">E15+E17+E18</f>
        <v>6143378.5599999996</v>
      </c>
      <c r="J19" s="9">
        <f t="shared" si="0"/>
        <v>25464179.390000001</v>
      </c>
    </row>
    <row r="20" spans="1:10" x14ac:dyDescent="0.25">
      <c r="A20" s="23" t="s">
        <v>25</v>
      </c>
      <c r="B20" s="19" t="s">
        <v>24</v>
      </c>
      <c r="C20" s="86">
        <v>11531611.190000001</v>
      </c>
      <c r="D20" s="86">
        <v>7269867.2699999996</v>
      </c>
      <c r="E20" s="86">
        <f>E19</f>
        <v>6143378.5599999996</v>
      </c>
      <c r="F20" s="71">
        <v>25464179.390000001</v>
      </c>
      <c r="G20" s="9">
        <f>G19-C17</f>
        <v>11531611.190000001</v>
      </c>
      <c r="H20" s="9">
        <f>H19-D55</f>
        <v>7269867.2700000005</v>
      </c>
      <c r="I20" s="9">
        <f t="shared" ref="I20:J20" si="1">I19-E17</f>
        <v>6143378.5599999996</v>
      </c>
      <c r="J20" s="9">
        <f t="shared" si="1"/>
        <v>25464179.390000001</v>
      </c>
    </row>
    <row r="21" spans="1:10" x14ac:dyDescent="0.25">
      <c r="A21" s="6" t="s">
        <v>26</v>
      </c>
      <c r="B21" s="6" t="s">
        <v>27</v>
      </c>
      <c r="C21" s="83">
        <v>0</v>
      </c>
      <c r="D21" s="83">
        <v>0</v>
      </c>
      <c r="E21" s="83">
        <v>410139</v>
      </c>
      <c r="F21" s="69">
        <v>1374182.7</v>
      </c>
    </row>
    <row r="22" spans="1:10" x14ac:dyDescent="0.25">
      <c r="A22" s="6" t="s">
        <v>28</v>
      </c>
      <c r="B22" s="6" t="s">
        <v>29</v>
      </c>
      <c r="C22" s="83">
        <v>2466719</v>
      </c>
      <c r="D22" s="83">
        <v>3353474</v>
      </c>
      <c r="E22" s="83">
        <v>2122442</v>
      </c>
      <c r="F22" s="69">
        <v>2211691</v>
      </c>
    </row>
    <row r="23" spans="1:10" x14ac:dyDescent="0.25">
      <c r="A23" s="10" t="s">
        <v>483</v>
      </c>
      <c r="B23" s="10" t="s">
        <v>484</v>
      </c>
      <c r="C23" s="83"/>
      <c r="D23" s="83"/>
      <c r="E23" s="82"/>
      <c r="F23" s="52"/>
    </row>
    <row r="24" spans="1:10" x14ac:dyDescent="0.25">
      <c r="A24" s="6" t="s">
        <v>30</v>
      </c>
      <c r="B24" s="6" t="s">
        <v>31</v>
      </c>
      <c r="C24" s="83">
        <v>1182195.26</v>
      </c>
      <c r="D24" s="83">
        <v>3187668.28</v>
      </c>
      <c r="E24" s="83">
        <v>1121912.6700000002</v>
      </c>
      <c r="F24" s="69">
        <v>1409859.1400000001</v>
      </c>
    </row>
    <row r="25" spans="1:10" ht="30" x14ac:dyDescent="0.25">
      <c r="A25" s="6" t="s">
        <v>32</v>
      </c>
      <c r="B25" s="6" t="s">
        <v>33</v>
      </c>
      <c r="C25" s="83">
        <v>0</v>
      </c>
      <c r="D25" s="83">
        <v>0</v>
      </c>
      <c r="E25" s="83">
        <v>0</v>
      </c>
      <c r="F25" s="69">
        <v>0</v>
      </c>
    </row>
    <row r="26" spans="1:10" x14ac:dyDescent="0.25">
      <c r="A26" s="6" t="s">
        <v>34</v>
      </c>
      <c r="B26" s="6" t="s">
        <v>35</v>
      </c>
      <c r="C26" s="83">
        <v>3889671.55</v>
      </c>
      <c r="D26" s="83">
        <v>7751081.3799999999</v>
      </c>
      <c r="E26" s="83">
        <v>10269796.800000001</v>
      </c>
      <c r="F26" s="72">
        <v>9594205.6999999993</v>
      </c>
    </row>
    <row r="27" spans="1:10" x14ac:dyDescent="0.25">
      <c r="A27" s="6" t="s">
        <v>36</v>
      </c>
      <c r="B27" s="6" t="s">
        <v>37</v>
      </c>
      <c r="C27" s="83">
        <v>631511.36</v>
      </c>
      <c r="D27" s="83">
        <v>443076.68</v>
      </c>
      <c r="E27" s="83">
        <v>687625.12</v>
      </c>
      <c r="F27" s="69">
        <v>924468.32</v>
      </c>
    </row>
    <row r="28" spans="1:10" x14ac:dyDescent="0.25">
      <c r="A28" s="6" t="s">
        <v>38</v>
      </c>
      <c r="B28" s="6" t="s">
        <v>39</v>
      </c>
      <c r="C28" s="83">
        <v>519816.1</v>
      </c>
      <c r="D28" s="83">
        <v>1363719.0899999999</v>
      </c>
      <c r="E28" s="83">
        <v>4684115.1499999994</v>
      </c>
      <c r="F28" s="72">
        <v>3561854.41</v>
      </c>
    </row>
    <row r="29" spans="1:10" x14ac:dyDescent="0.25">
      <c r="A29" s="6" t="s">
        <v>40</v>
      </c>
      <c r="B29" s="6" t="s">
        <v>41</v>
      </c>
      <c r="C29" s="82"/>
      <c r="D29" s="83">
        <v>9880</v>
      </c>
      <c r="E29" s="83">
        <v>39348</v>
      </c>
      <c r="F29" s="69">
        <v>44279</v>
      </c>
    </row>
    <row r="30" spans="1:10" x14ac:dyDescent="0.25">
      <c r="A30" s="6" t="s">
        <v>42</v>
      </c>
      <c r="B30" s="6" t="s">
        <v>43</v>
      </c>
      <c r="C30" s="83">
        <v>203392.76</v>
      </c>
      <c r="D30" s="83">
        <v>465292.26</v>
      </c>
      <c r="E30" s="83">
        <v>578721.57000000007</v>
      </c>
      <c r="F30" s="72">
        <v>709289.3</v>
      </c>
    </row>
    <row r="31" spans="1:10" x14ac:dyDescent="0.25">
      <c r="A31" s="6" t="s">
        <v>44</v>
      </c>
      <c r="B31" s="6" t="s">
        <v>45</v>
      </c>
      <c r="C31" s="83">
        <v>318889</v>
      </c>
      <c r="D31" s="83">
        <v>316877</v>
      </c>
      <c r="E31" s="83">
        <v>238442</v>
      </c>
      <c r="F31" s="72">
        <v>335490.09999999998</v>
      </c>
    </row>
    <row r="32" spans="1:10" x14ac:dyDescent="0.25">
      <c r="A32" s="6" t="s">
        <v>46</v>
      </c>
      <c r="B32" s="6" t="s">
        <v>47</v>
      </c>
      <c r="C32" s="83">
        <v>37194</v>
      </c>
      <c r="D32" s="83">
        <v>107245</v>
      </c>
      <c r="E32" s="83">
        <v>530924</v>
      </c>
      <c r="F32" s="69">
        <v>766927</v>
      </c>
    </row>
    <row r="33" spans="1:10" x14ac:dyDescent="0.25">
      <c r="A33" s="6" t="s">
        <v>48</v>
      </c>
      <c r="B33" s="6" t="s">
        <v>49</v>
      </c>
      <c r="C33" s="83">
        <v>0</v>
      </c>
      <c r="D33" s="83">
        <v>0</v>
      </c>
      <c r="E33" s="83">
        <v>0</v>
      </c>
      <c r="F33" s="69">
        <v>0</v>
      </c>
      <c r="G33" s="56" t="s">
        <v>575</v>
      </c>
      <c r="J33" s="53"/>
    </row>
    <row r="34" spans="1:10" x14ac:dyDescent="0.25">
      <c r="A34" s="6" t="s">
        <v>50</v>
      </c>
      <c r="B34" s="6" t="s">
        <v>51</v>
      </c>
      <c r="C34" s="82"/>
      <c r="D34" s="82"/>
      <c r="E34" s="82"/>
      <c r="F34" s="52"/>
      <c r="G34" s="56" t="s">
        <v>576</v>
      </c>
      <c r="J34" s="53"/>
    </row>
    <row r="35" spans="1:10" x14ac:dyDescent="0.25">
      <c r="A35" s="6" t="s">
        <v>52</v>
      </c>
      <c r="B35" s="6" t="s">
        <v>53</v>
      </c>
      <c r="C35" s="83">
        <v>8623</v>
      </c>
      <c r="D35" s="83">
        <v>8673</v>
      </c>
      <c r="E35" s="83">
        <v>13187</v>
      </c>
      <c r="F35" s="52"/>
      <c r="G35" s="56" t="s">
        <v>577</v>
      </c>
      <c r="J35" s="53"/>
    </row>
    <row r="36" spans="1:10" x14ac:dyDescent="0.25">
      <c r="A36" s="6" t="s">
        <v>54</v>
      </c>
      <c r="B36" s="6" t="s">
        <v>55</v>
      </c>
      <c r="C36" s="83">
        <v>42560.450000000012</v>
      </c>
      <c r="D36" s="83">
        <v>42007.900000000052</v>
      </c>
      <c r="E36" s="83">
        <v>39275.559999999939</v>
      </c>
      <c r="F36" s="69">
        <v>39662.849999999977</v>
      </c>
    </row>
    <row r="37" spans="1:10" x14ac:dyDescent="0.25">
      <c r="A37" s="19" t="s">
        <v>56</v>
      </c>
      <c r="B37" s="19" t="s">
        <v>57</v>
      </c>
      <c r="C37" s="86">
        <v>9300572.4799999986</v>
      </c>
      <c r="D37" s="86">
        <v>17048994.590000004</v>
      </c>
      <c r="E37" s="86">
        <v>20735928.870000001</v>
      </c>
      <c r="F37" s="73">
        <v>20971909.52</v>
      </c>
      <c r="G37" s="9">
        <f>SUM(C21:C36)</f>
        <v>9300572.4799999986</v>
      </c>
      <c r="H37" s="9">
        <f t="shared" ref="H37:J37" si="2">SUM(D21:D36)</f>
        <v>17048994.589999996</v>
      </c>
      <c r="I37" s="9">
        <f t="shared" si="2"/>
        <v>20735928.869999997</v>
      </c>
      <c r="J37" s="9">
        <f t="shared" si="2"/>
        <v>20971909.520000003</v>
      </c>
    </row>
    <row r="38" spans="1:10" x14ac:dyDescent="0.25">
      <c r="A38" s="6" t="s">
        <v>58</v>
      </c>
      <c r="B38" s="6" t="s">
        <v>59</v>
      </c>
      <c r="C38" s="82"/>
      <c r="D38" s="82"/>
      <c r="E38" s="83">
        <v>67900</v>
      </c>
      <c r="F38" s="69">
        <v>0</v>
      </c>
    </row>
    <row r="39" spans="1:10" x14ac:dyDescent="0.25">
      <c r="A39" s="6" t="s">
        <v>60</v>
      </c>
      <c r="B39" s="6" t="s">
        <v>61</v>
      </c>
      <c r="C39" s="83">
        <v>82000</v>
      </c>
      <c r="D39" s="83">
        <v>3580</v>
      </c>
      <c r="E39" s="83">
        <v>19640</v>
      </c>
      <c r="F39" s="69">
        <v>103884</v>
      </c>
    </row>
    <row r="40" spans="1:10" x14ac:dyDescent="0.25">
      <c r="A40" s="6" t="s">
        <v>62</v>
      </c>
      <c r="B40" s="6" t="s">
        <v>63</v>
      </c>
      <c r="C40" s="82"/>
      <c r="D40" s="82"/>
      <c r="E40" s="82"/>
      <c r="F40" s="52"/>
    </row>
    <row r="41" spans="1:10" s="16" customFormat="1" x14ac:dyDescent="0.25">
      <c r="A41" s="19" t="s">
        <v>64</v>
      </c>
      <c r="B41" s="19" t="s">
        <v>65</v>
      </c>
      <c r="C41" s="86">
        <v>82000</v>
      </c>
      <c r="D41" s="86">
        <v>3580</v>
      </c>
      <c r="E41" s="86">
        <v>87540</v>
      </c>
      <c r="F41" s="71">
        <v>103884</v>
      </c>
    </row>
    <row r="42" spans="1:10" x14ac:dyDescent="0.25">
      <c r="A42" s="10" t="s">
        <v>485</v>
      </c>
      <c r="B42" s="10" t="s">
        <v>486</v>
      </c>
      <c r="C42" s="83"/>
      <c r="D42" s="83"/>
      <c r="E42" s="82"/>
      <c r="F42" s="52"/>
    </row>
    <row r="43" spans="1:10" x14ac:dyDescent="0.25">
      <c r="A43" s="6" t="s">
        <v>66</v>
      </c>
      <c r="B43" s="6" t="s">
        <v>67</v>
      </c>
      <c r="C43" s="83">
        <v>2082009.38</v>
      </c>
      <c r="D43" s="83">
        <v>2617074.08</v>
      </c>
      <c r="E43" s="83">
        <v>2075112.95</v>
      </c>
      <c r="F43" s="72">
        <v>2715366.37</v>
      </c>
      <c r="G43" s="56">
        <f>F43*100/F48</f>
        <v>57.587465800709325</v>
      </c>
    </row>
    <row r="44" spans="1:10" x14ac:dyDescent="0.25">
      <c r="A44" s="6" t="s">
        <v>68</v>
      </c>
      <c r="B44" s="6" t="s">
        <v>69</v>
      </c>
      <c r="C44" s="83">
        <v>793228.69</v>
      </c>
      <c r="D44" s="83">
        <v>876455.71</v>
      </c>
      <c r="E44" s="83">
        <v>1124888.7</v>
      </c>
      <c r="F44" s="72">
        <v>1209561.22</v>
      </c>
      <c r="G44" s="56">
        <f>F44*100/F48</f>
        <v>25.652363585328725</v>
      </c>
    </row>
    <row r="45" spans="1:10" x14ac:dyDescent="0.25">
      <c r="A45" s="6" t="s">
        <v>70</v>
      </c>
      <c r="B45" s="6" t="s">
        <v>71</v>
      </c>
      <c r="C45" s="83">
        <v>129453.13</v>
      </c>
      <c r="D45" s="83">
        <v>175148.46</v>
      </c>
      <c r="E45" s="83"/>
      <c r="F45" s="69"/>
    </row>
    <row r="46" spans="1:10" x14ac:dyDescent="0.25">
      <c r="A46" s="6" t="s">
        <v>72</v>
      </c>
      <c r="B46" s="6" t="s">
        <v>73</v>
      </c>
      <c r="C46" s="83">
        <v>69575.990000000005</v>
      </c>
      <c r="D46" s="83">
        <v>45151</v>
      </c>
      <c r="E46" s="83">
        <v>76255.259999999995</v>
      </c>
      <c r="F46" s="69">
        <v>109152</v>
      </c>
      <c r="G46" s="9">
        <f>F46*100/F48</f>
        <v>2.3148946442461185</v>
      </c>
    </row>
    <row r="47" spans="1:10" x14ac:dyDescent="0.25">
      <c r="A47" s="6" t="s">
        <v>74</v>
      </c>
      <c r="B47" s="6" t="s">
        <v>75</v>
      </c>
      <c r="C47" s="83">
        <v>463715</v>
      </c>
      <c r="D47" s="83">
        <v>704553</v>
      </c>
      <c r="E47" s="83">
        <v>784293.82000000007</v>
      </c>
      <c r="F47" s="69">
        <v>681124.2</v>
      </c>
      <c r="G47" s="9">
        <f>F47*100/F48</f>
        <v>14.445275969715828</v>
      </c>
    </row>
    <row r="48" spans="1:10" x14ac:dyDescent="0.25">
      <c r="A48" s="19" t="s">
        <v>76</v>
      </c>
      <c r="B48" s="19" t="s">
        <v>77</v>
      </c>
      <c r="C48" s="86">
        <v>3537982.19</v>
      </c>
      <c r="D48" s="86">
        <v>4418382.25</v>
      </c>
      <c r="E48" s="86">
        <v>4060550.7299999995</v>
      </c>
      <c r="F48" s="73">
        <v>4715203.79</v>
      </c>
      <c r="G48" s="56" t="s">
        <v>578</v>
      </c>
    </row>
    <row r="49" spans="1:10" x14ac:dyDescent="0.25">
      <c r="A49" s="6" t="s">
        <v>78</v>
      </c>
      <c r="B49" s="6" t="s">
        <v>79</v>
      </c>
      <c r="C49" s="83">
        <v>0</v>
      </c>
      <c r="D49" s="83">
        <v>1058310.8</v>
      </c>
      <c r="E49" s="83">
        <v>510816.02</v>
      </c>
      <c r="F49" s="69">
        <v>386244.94</v>
      </c>
    </row>
    <row r="50" spans="1:10" x14ac:dyDescent="0.25">
      <c r="A50" s="6" t="s">
        <v>80</v>
      </c>
      <c r="B50" s="6" t="s">
        <v>81</v>
      </c>
      <c r="C50" s="82"/>
      <c r="D50" s="82"/>
      <c r="E50" s="82"/>
      <c r="F50" s="52"/>
    </row>
    <row r="51" spans="1:10" x14ac:dyDescent="0.25">
      <c r="A51" s="6" t="s">
        <v>82</v>
      </c>
      <c r="B51" s="6" t="s">
        <v>83</v>
      </c>
      <c r="C51" s="83">
        <v>2193838.5099999998</v>
      </c>
      <c r="D51" s="83">
        <v>0</v>
      </c>
      <c r="E51" s="82"/>
      <c r="F51" s="72">
        <v>2125000</v>
      </c>
      <c r="G51" s="57" t="s">
        <v>591</v>
      </c>
    </row>
    <row r="52" spans="1:10" x14ac:dyDescent="0.25">
      <c r="A52" s="23" t="s">
        <v>82</v>
      </c>
      <c r="B52" s="19" t="s">
        <v>83</v>
      </c>
      <c r="C52" s="87">
        <f>SUM(C49:C51)</f>
        <v>2193838.5099999998</v>
      </c>
      <c r="D52" s="87">
        <f t="shared" ref="D52:E52" si="3">SUM(D49:D51)</f>
        <v>1058310.8</v>
      </c>
      <c r="E52" s="87">
        <f t="shared" si="3"/>
        <v>510816.02</v>
      </c>
      <c r="F52" s="71">
        <v>2511244.94</v>
      </c>
    </row>
    <row r="53" spans="1:10" x14ac:dyDescent="0.25">
      <c r="A53" s="23" t="s">
        <v>84</v>
      </c>
      <c r="B53" s="19" t="s">
        <v>85</v>
      </c>
      <c r="C53" s="86">
        <v>26646004.369999997</v>
      </c>
      <c r="D53" s="86">
        <v>29799134.910000004</v>
      </c>
      <c r="E53" s="86">
        <v>31538214.18</v>
      </c>
      <c r="F53" s="71">
        <v>53766421.640000008</v>
      </c>
      <c r="G53" s="9">
        <f>C20+C37+C41+C48+C52</f>
        <v>26646004.370000005</v>
      </c>
      <c r="H53" s="9">
        <f t="shared" ref="H53:J53" si="4">D20+D37+D41+D48+D52</f>
        <v>29799134.910000004</v>
      </c>
      <c r="I53" s="9">
        <f t="shared" si="4"/>
        <v>31538214.18</v>
      </c>
      <c r="J53" s="9">
        <f t="shared" si="4"/>
        <v>53766421.639999993</v>
      </c>
    </row>
    <row r="54" spans="1:10" x14ac:dyDescent="0.25">
      <c r="A54" s="6" t="s">
        <v>86</v>
      </c>
      <c r="B54" s="6" t="s">
        <v>87</v>
      </c>
      <c r="C54" s="82"/>
      <c r="D54" s="82"/>
      <c r="E54" s="82"/>
      <c r="F54" s="52"/>
    </row>
    <row r="55" spans="1:10" x14ac:dyDescent="0.25">
      <c r="A55" s="6" t="s">
        <v>88</v>
      </c>
      <c r="B55" s="6" t="s">
        <v>89</v>
      </c>
      <c r="C55" s="83">
        <v>5652038.3700000001</v>
      </c>
      <c r="D55" s="85">
        <v>3871347.3</v>
      </c>
      <c r="E55" s="85">
        <v>717525.42</v>
      </c>
      <c r="F55" s="69">
        <v>3926725.56</v>
      </c>
    </row>
    <row r="56" spans="1:10" x14ac:dyDescent="0.25">
      <c r="A56" s="6" t="s">
        <v>90</v>
      </c>
      <c r="B56" s="6" t="s">
        <v>91</v>
      </c>
      <c r="C56" s="83">
        <v>33095776.57</v>
      </c>
      <c r="D56" s="83">
        <v>34977655.04999999</v>
      </c>
      <c r="E56" s="83">
        <v>36426996.219999991</v>
      </c>
      <c r="F56" s="72">
        <v>43704027.86999999</v>
      </c>
      <c r="G56" s="57"/>
    </row>
    <row r="57" spans="1:10" x14ac:dyDescent="0.25">
      <c r="A57" s="6" t="s">
        <v>92</v>
      </c>
      <c r="B57" s="6" t="s">
        <v>93</v>
      </c>
      <c r="C57" s="83">
        <v>16669930.870000012</v>
      </c>
      <c r="D57" s="83">
        <v>20210840.510000005</v>
      </c>
      <c r="E57" s="83">
        <v>25565480.379999992</v>
      </c>
      <c r="F57" s="69">
        <v>25204106.589999989</v>
      </c>
    </row>
    <row r="58" spans="1:10" x14ac:dyDescent="0.25">
      <c r="A58" s="6" t="s">
        <v>94</v>
      </c>
      <c r="B58" s="6" t="s">
        <v>95</v>
      </c>
      <c r="C58" s="83">
        <v>4</v>
      </c>
      <c r="D58" s="83">
        <v>4</v>
      </c>
      <c r="E58" s="83">
        <v>4</v>
      </c>
      <c r="F58" s="69">
        <v>4</v>
      </c>
    </row>
    <row r="59" spans="1:10" x14ac:dyDescent="0.25">
      <c r="A59" s="6" t="s">
        <v>96</v>
      </c>
      <c r="B59" s="6" t="s">
        <v>97</v>
      </c>
      <c r="C59" s="82"/>
      <c r="D59" s="83">
        <v>1563002</v>
      </c>
      <c r="E59" s="83">
        <v>0</v>
      </c>
      <c r="F59" s="52"/>
    </row>
    <row r="60" spans="1:10" x14ac:dyDescent="0.25">
      <c r="A60" s="19" t="s">
        <v>98</v>
      </c>
      <c r="B60" s="19" t="s">
        <v>99</v>
      </c>
      <c r="C60" s="86">
        <v>55417749.809999995</v>
      </c>
      <c r="D60" s="86">
        <v>60622848.859999999</v>
      </c>
      <c r="E60" s="86">
        <v>62710006.019999988</v>
      </c>
      <c r="F60" s="71">
        <v>72834864.019999981</v>
      </c>
      <c r="G60" s="9">
        <f>C55+C56+C57+C58+C59</f>
        <v>55417749.81000001</v>
      </c>
      <c r="H60" s="9">
        <f t="shared" ref="H60:J60" si="5">D55+D56+D57+D58+D59</f>
        <v>60622848.859999992</v>
      </c>
      <c r="I60" s="9">
        <f t="shared" si="5"/>
        <v>62710006.019999981</v>
      </c>
      <c r="J60" s="9">
        <f t="shared" si="5"/>
        <v>72834864.019999981</v>
      </c>
    </row>
    <row r="61" spans="1:10" x14ac:dyDescent="0.25">
      <c r="A61" s="19" t="s">
        <v>100</v>
      </c>
      <c r="B61" s="19" t="s">
        <v>99</v>
      </c>
      <c r="C61" s="86">
        <v>55417749.809999995</v>
      </c>
      <c r="D61" s="86">
        <v>60622848.859999999</v>
      </c>
      <c r="E61" s="86">
        <v>62710006.019999988</v>
      </c>
      <c r="F61" s="71">
        <v>72834864.019999981</v>
      </c>
    </row>
    <row r="62" spans="1:10" x14ac:dyDescent="0.25">
      <c r="A62" s="19" t="s">
        <v>101</v>
      </c>
      <c r="B62" s="19" t="s">
        <v>102</v>
      </c>
      <c r="C62" s="86">
        <v>82063754.180000007</v>
      </c>
      <c r="D62" s="86">
        <v>90421983.769999996</v>
      </c>
      <c r="E62" s="86">
        <v>94248220.200000033</v>
      </c>
      <c r="F62" s="71">
        <v>126601285.66000004</v>
      </c>
      <c r="G62" s="9">
        <f>C53+C60</f>
        <v>82063754.179999992</v>
      </c>
      <c r="H62" s="9">
        <f t="shared" ref="H62:J62" si="6">D53+D60</f>
        <v>90421983.770000011</v>
      </c>
      <c r="I62" s="9">
        <f t="shared" si="6"/>
        <v>94248220.199999988</v>
      </c>
      <c r="J62" s="9">
        <f t="shared" si="6"/>
        <v>126601285.66</v>
      </c>
    </row>
    <row r="63" spans="1:10" x14ac:dyDescent="0.25">
      <c r="A63" s="6" t="s">
        <v>103</v>
      </c>
      <c r="B63" s="6" t="s">
        <v>104</v>
      </c>
      <c r="C63" s="82"/>
      <c r="D63" s="82"/>
      <c r="E63" s="82"/>
      <c r="F63" s="52"/>
    </row>
    <row r="64" spans="1:10" x14ac:dyDescent="0.25">
      <c r="A64" s="6" t="s">
        <v>105</v>
      </c>
      <c r="B64" s="6" t="s">
        <v>106</v>
      </c>
      <c r="C64" s="82"/>
      <c r="D64" s="82"/>
      <c r="E64" s="82"/>
      <c r="F64" s="52"/>
      <c r="G64" s="58">
        <f>F95</f>
        <v>39692146.589999996</v>
      </c>
      <c r="H64" s="56" t="s">
        <v>106</v>
      </c>
    </row>
    <row r="65" spans="1:9" x14ac:dyDescent="0.25">
      <c r="A65" s="6" t="s">
        <v>107</v>
      </c>
      <c r="B65" s="6" t="s">
        <v>108</v>
      </c>
      <c r="C65" s="83">
        <v>7261207.2699999996</v>
      </c>
      <c r="D65" s="83">
        <v>9636719.9900000002</v>
      </c>
      <c r="E65" s="83">
        <v>15903622.880000001</v>
      </c>
      <c r="F65" s="72">
        <v>12482086.470000001</v>
      </c>
      <c r="G65" s="59">
        <f>F65*100/G64</f>
        <v>31.447244713000043</v>
      </c>
      <c r="H65" s="59" t="s">
        <v>588</v>
      </c>
    </row>
    <row r="66" spans="1:9" x14ac:dyDescent="0.25">
      <c r="A66" s="6" t="s">
        <v>109</v>
      </c>
      <c r="B66" s="6" t="s">
        <v>110</v>
      </c>
      <c r="C66" s="83">
        <v>4066808.48</v>
      </c>
      <c r="D66" s="83">
        <v>4583606.03</v>
      </c>
      <c r="E66" s="83">
        <v>9024265.5299999993</v>
      </c>
      <c r="F66" s="72">
        <v>7150120.8899999997</v>
      </c>
      <c r="G66" s="59">
        <f>F66*100/G64</f>
        <v>18.01394357391947</v>
      </c>
      <c r="H66" s="56" t="s">
        <v>579</v>
      </c>
      <c r="I66" s="53"/>
    </row>
    <row r="67" spans="1:9" x14ac:dyDescent="0.25">
      <c r="A67" s="6" t="s">
        <v>111</v>
      </c>
      <c r="B67" s="6" t="s">
        <v>112</v>
      </c>
      <c r="C67" s="83">
        <v>1726025.8</v>
      </c>
      <c r="D67" s="83">
        <v>1781942.81</v>
      </c>
      <c r="E67" s="83">
        <v>3014208.7</v>
      </c>
      <c r="F67" s="72">
        <v>2902190.7</v>
      </c>
      <c r="G67" s="60">
        <f>F67*100/G64</f>
        <v>7.3117504325935734</v>
      </c>
    </row>
    <row r="68" spans="1:9" x14ac:dyDescent="0.25">
      <c r="A68" s="6" t="s">
        <v>113</v>
      </c>
      <c r="B68" s="6" t="s">
        <v>114</v>
      </c>
      <c r="C68" s="83">
        <v>371561</v>
      </c>
      <c r="D68" s="83">
        <v>206146.53</v>
      </c>
      <c r="E68" s="83">
        <v>2589081.02</v>
      </c>
      <c r="F68" s="69">
        <v>1318852.1000000001</v>
      </c>
      <c r="G68" s="60">
        <f>F68*100/G64</f>
        <v>3.3227028853417329</v>
      </c>
    </row>
    <row r="69" spans="1:9" x14ac:dyDescent="0.25">
      <c r="A69" s="6" t="s">
        <v>115</v>
      </c>
      <c r="B69" s="6" t="s">
        <v>116</v>
      </c>
      <c r="C69" s="83">
        <v>882194.06</v>
      </c>
      <c r="D69" s="83">
        <v>1090861.75</v>
      </c>
      <c r="E69" s="83">
        <v>3262986.9099999997</v>
      </c>
      <c r="F69" s="69">
        <v>1586610.9</v>
      </c>
      <c r="G69" s="60">
        <f>F69*100/G64</f>
        <v>3.9972917473798946</v>
      </c>
    </row>
    <row r="70" spans="1:9" x14ac:dyDescent="0.25">
      <c r="A70" s="6" t="s">
        <v>117</v>
      </c>
      <c r="B70" s="6" t="s">
        <v>118</v>
      </c>
      <c r="C70" s="83">
        <v>2809314</v>
      </c>
      <c r="D70" s="83">
        <v>2067410</v>
      </c>
      <c r="E70" s="83">
        <v>2101018</v>
      </c>
      <c r="F70" s="69">
        <v>421458</v>
      </c>
      <c r="G70" s="60">
        <f>F70*100/G64</f>
        <v>1.0618171003786974</v>
      </c>
    </row>
    <row r="71" spans="1:9" x14ac:dyDescent="0.25">
      <c r="A71" s="6" t="s">
        <v>119</v>
      </c>
      <c r="B71" s="6" t="s">
        <v>120</v>
      </c>
      <c r="C71" s="82"/>
      <c r="D71" s="83">
        <v>85794</v>
      </c>
      <c r="E71" s="82"/>
      <c r="F71" s="52"/>
      <c r="G71" s="59"/>
    </row>
    <row r="72" spans="1:9" x14ac:dyDescent="0.25">
      <c r="A72" s="10" t="s">
        <v>487</v>
      </c>
      <c r="B72" s="10" t="s">
        <v>488</v>
      </c>
      <c r="C72" s="82"/>
      <c r="D72" s="83"/>
      <c r="E72" s="82"/>
      <c r="F72" s="52"/>
    </row>
    <row r="73" spans="1:9" x14ac:dyDescent="0.25">
      <c r="A73" s="19" t="s">
        <v>121</v>
      </c>
      <c r="B73" s="19" t="s">
        <v>122</v>
      </c>
      <c r="C73" s="86">
        <v>17117110.609999999</v>
      </c>
      <c r="D73" s="86">
        <v>19452481.109999999</v>
      </c>
      <c r="E73" s="86">
        <v>35895183.039999999</v>
      </c>
      <c r="F73" s="73">
        <v>25861319.059999999</v>
      </c>
      <c r="G73" s="57"/>
      <c r="H73" s="57" t="s">
        <v>580</v>
      </c>
    </row>
    <row r="74" spans="1:9" x14ac:dyDescent="0.25">
      <c r="A74" s="6" t="s">
        <v>123</v>
      </c>
      <c r="B74" s="6" t="s">
        <v>124</v>
      </c>
      <c r="C74" s="83">
        <v>1222560.6000000001</v>
      </c>
      <c r="D74" s="83">
        <v>1008139.49</v>
      </c>
      <c r="E74" s="83">
        <v>1751393.99</v>
      </c>
      <c r="F74" s="72">
        <v>1845374.74</v>
      </c>
      <c r="G74" s="56">
        <f>F74*100/G64</f>
        <v>4.6492187965085314</v>
      </c>
      <c r="H74" s="56" t="s">
        <v>574</v>
      </c>
    </row>
    <row r="75" spans="1:9" x14ac:dyDescent="0.25">
      <c r="A75" s="6" t="s">
        <v>125</v>
      </c>
      <c r="B75" s="6" t="s">
        <v>126</v>
      </c>
      <c r="C75" s="83">
        <v>525434</v>
      </c>
      <c r="D75" s="83">
        <v>949685.25</v>
      </c>
      <c r="E75" s="83">
        <v>9746.75</v>
      </c>
      <c r="F75" s="69">
        <v>9746.75</v>
      </c>
      <c r="G75" s="9">
        <f>F75*100/G64</f>
        <v>2.4555865170707566E-2</v>
      </c>
    </row>
    <row r="76" spans="1:9" x14ac:dyDescent="0.25">
      <c r="A76" s="6" t="s">
        <v>127</v>
      </c>
      <c r="B76" s="6" t="s">
        <v>128</v>
      </c>
      <c r="C76" s="83">
        <v>10614.4</v>
      </c>
      <c r="D76" s="82"/>
      <c r="E76" s="82"/>
      <c r="F76" s="52"/>
    </row>
    <row r="77" spans="1:9" x14ac:dyDescent="0.25">
      <c r="A77" s="6" t="s">
        <v>129</v>
      </c>
      <c r="B77" s="6" t="s">
        <v>130</v>
      </c>
      <c r="C77" s="82"/>
      <c r="D77" s="82"/>
      <c r="E77" s="82"/>
      <c r="F77" s="52"/>
    </row>
    <row r="78" spans="1:9" ht="30" x14ac:dyDescent="0.25">
      <c r="A78" s="6" t="s">
        <v>131</v>
      </c>
      <c r="B78" s="6" t="s">
        <v>132</v>
      </c>
      <c r="C78" s="83">
        <v>700596.4</v>
      </c>
      <c r="D78" s="83">
        <v>724629.9</v>
      </c>
      <c r="E78" s="82"/>
      <c r="F78" s="69">
        <v>710513.9</v>
      </c>
      <c r="G78" s="9">
        <f>F78*100/G64</f>
        <v>1.7900616646896246</v>
      </c>
    </row>
    <row r="79" spans="1:9" x14ac:dyDescent="0.25">
      <c r="A79" s="19" t="s">
        <v>133</v>
      </c>
      <c r="B79" s="19" t="s">
        <v>134</v>
      </c>
      <c r="C79" s="86">
        <v>2459205.4</v>
      </c>
      <c r="D79" s="86">
        <v>2682454.64</v>
      </c>
      <c r="E79" s="86">
        <v>1761140.74</v>
      </c>
      <c r="F79" s="73">
        <v>2565635.39</v>
      </c>
    </row>
    <row r="80" spans="1:9" x14ac:dyDescent="0.25">
      <c r="A80" s="6" t="s">
        <v>135</v>
      </c>
      <c r="B80" s="6" t="s">
        <v>136</v>
      </c>
      <c r="C80" s="83">
        <v>4795325.4800000004</v>
      </c>
      <c r="D80" s="83">
        <v>0</v>
      </c>
      <c r="E80" s="83"/>
      <c r="F80" s="54"/>
    </row>
    <row r="81" spans="1:10" x14ac:dyDescent="0.25">
      <c r="A81" s="6" t="s">
        <v>137</v>
      </c>
      <c r="B81" s="6" t="s">
        <v>138</v>
      </c>
      <c r="C81" s="83">
        <v>135371.85</v>
      </c>
      <c r="D81" s="83">
        <v>135371.85</v>
      </c>
      <c r="E81" s="83"/>
      <c r="F81" s="54"/>
    </row>
    <row r="82" spans="1:10" x14ac:dyDescent="0.25">
      <c r="A82" s="6" t="s">
        <v>139</v>
      </c>
      <c r="B82" s="6" t="s">
        <v>140</v>
      </c>
      <c r="C82" s="82"/>
      <c r="D82" s="82"/>
      <c r="E82" s="82"/>
      <c r="F82" s="52"/>
    </row>
    <row r="83" spans="1:10" x14ac:dyDescent="0.25">
      <c r="A83" s="6" t="s">
        <v>141</v>
      </c>
      <c r="B83" s="6" t="s">
        <v>142</v>
      </c>
      <c r="C83" s="83">
        <v>84878</v>
      </c>
      <c r="D83" s="83">
        <v>203532</v>
      </c>
      <c r="E83" s="82"/>
      <c r="F83" s="69">
        <v>7870</v>
      </c>
      <c r="G83" s="9">
        <f>F83*100/G64</f>
        <v>1.9827599855692261E-2</v>
      </c>
    </row>
    <row r="84" spans="1:10" x14ac:dyDescent="0.25">
      <c r="A84" s="6" t="s">
        <v>143</v>
      </c>
      <c r="B84" s="6" t="s">
        <v>144</v>
      </c>
      <c r="C84" s="83">
        <v>32883</v>
      </c>
      <c r="D84" s="83">
        <v>50300</v>
      </c>
      <c r="E84" s="83">
        <v>192740</v>
      </c>
      <c r="F84" s="69">
        <v>230515</v>
      </c>
      <c r="G84" s="9">
        <f>F84*100/G64</f>
        <v>0.58075720212641702</v>
      </c>
    </row>
    <row r="85" spans="1:10" x14ac:dyDescent="0.25">
      <c r="A85" s="6" t="s">
        <v>145</v>
      </c>
      <c r="B85" s="6" t="s">
        <v>146</v>
      </c>
      <c r="C85" s="83">
        <v>206303.03</v>
      </c>
      <c r="D85" s="83">
        <v>404371.74</v>
      </c>
      <c r="E85" s="83">
        <v>425594.13</v>
      </c>
      <c r="F85" s="69">
        <v>102914.06999999999</v>
      </c>
      <c r="G85" s="9">
        <f>F85*100/G64</f>
        <v>0.25928068608395211</v>
      </c>
    </row>
    <row r="86" spans="1:10" x14ac:dyDescent="0.25">
      <c r="A86" s="10" t="s">
        <v>489</v>
      </c>
      <c r="B86" s="10" t="s">
        <v>490</v>
      </c>
      <c r="C86" s="83"/>
      <c r="D86" s="83"/>
      <c r="E86" s="83">
        <v>545737.09</v>
      </c>
      <c r="F86" s="69">
        <v>1370160.05</v>
      </c>
      <c r="G86" s="9">
        <f>F86*100/G64</f>
        <v>3.451967625115032</v>
      </c>
    </row>
    <row r="87" spans="1:10" x14ac:dyDescent="0.25">
      <c r="A87" s="10" t="s">
        <v>491</v>
      </c>
      <c r="B87" s="10" t="s">
        <v>492</v>
      </c>
      <c r="C87" s="83"/>
      <c r="D87" s="83"/>
      <c r="E87" s="83">
        <v>0</v>
      </c>
      <c r="F87" s="69">
        <v>4844332.8899999997</v>
      </c>
      <c r="G87" s="57">
        <f>F87*100/G64</f>
        <v>12.204764181790249</v>
      </c>
    </row>
    <row r="88" spans="1:10" x14ac:dyDescent="0.25">
      <c r="A88" s="10" t="s">
        <v>493</v>
      </c>
      <c r="B88" s="10" t="s">
        <v>494</v>
      </c>
      <c r="C88" s="83"/>
      <c r="D88" s="83"/>
      <c r="E88" s="82"/>
      <c r="F88" s="52"/>
    </row>
    <row r="89" spans="1:10" x14ac:dyDescent="0.25">
      <c r="A89" s="10" t="s">
        <v>495</v>
      </c>
      <c r="B89" s="10" t="s">
        <v>496</v>
      </c>
      <c r="C89" s="83"/>
      <c r="D89" s="83"/>
      <c r="E89" s="83">
        <v>13000</v>
      </c>
      <c r="F89" s="69">
        <v>34014</v>
      </c>
      <c r="G89" s="9">
        <f>F89*100/G64</f>
        <v>8.5694533861692068E-2</v>
      </c>
    </row>
    <row r="90" spans="1:10" x14ac:dyDescent="0.25">
      <c r="A90" s="6" t="s">
        <v>147</v>
      </c>
      <c r="B90" s="6" t="s">
        <v>148</v>
      </c>
      <c r="C90" s="82"/>
      <c r="D90" s="82"/>
      <c r="E90" s="82"/>
      <c r="F90" s="52"/>
    </row>
    <row r="91" spans="1:10" x14ac:dyDescent="0.25">
      <c r="A91" s="6" t="s">
        <v>149</v>
      </c>
      <c r="B91" s="6" t="s">
        <v>150</v>
      </c>
      <c r="C91" s="83">
        <v>2423592.94</v>
      </c>
      <c r="D91" s="83">
        <v>2186304.62</v>
      </c>
      <c r="E91" s="88">
        <v>2368515.64</v>
      </c>
      <c r="F91" s="72">
        <v>4426096.13</v>
      </c>
      <c r="G91" s="57">
        <f>F91*100/G64</f>
        <v>11.151062641482602</v>
      </c>
      <c r="H91" s="57" t="s">
        <v>589</v>
      </c>
    </row>
    <row r="92" spans="1:10" x14ac:dyDescent="0.25">
      <c r="A92" s="10" t="s">
        <v>497</v>
      </c>
      <c r="B92" s="10" t="s">
        <v>162</v>
      </c>
      <c r="C92" s="83"/>
      <c r="D92" s="83"/>
      <c r="E92" s="82"/>
      <c r="F92" s="69">
        <v>249290</v>
      </c>
      <c r="G92" s="9">
        <f>F92*100/G64</f>
        <v>0.6280587507020996</v>
      </c>
    </row>
    <row r="93" spans="1:10" x14ac:dyDescent="0.25">
      <c r="A93" s="6" t="s">
        <v>151</v>
      </c>
      <c r="B93" s="6" t="s">
        <v>152</v>
      </c>
      <c r="C93" s="82"/>
      <c r="D93" s="82"/>
      <c r="E93" s="82"/>
      <c r="F93" s="52"/>
    </row>
    <row r="94" spans="1:10" x14ac:dyDescent="0.25">
      <c r="A94" s="38" t="s">
        <v>556</v>
      </c>
      <c r="B94" s="20" t="s">
        <v>557</v>
      </c>
      <c r="C94" s="87">
        <f>SUM(C80:C93)</f>
        <v>7678354.3000000007</v>
      </c>
      <c r="D94" s="87">
        <f t="shared" ref="D94:E94" si="7">SUM(D80:D93)</f>
        <v>2979880.21</v>
      </c>
      <c r="E94" s="87">
        <f t="shared" si="7"/>
        <v>3545586.8600000003</v>
      </c>
      <c r="F94" s="71">
        <v>11265192.140000001</v>
      </c>
      <c r="G94" s="9">
        <f>C80+C81+C82+C83+C84+C85+C86+C87+C88+C89+C90+C91+C92+C93</f>
        <v>7678354.3000000007</v>
      </c>
      <c r="H94" s="9">
        <f t="shared" ref="H94:J94" si="8">D80+D81+D82+D83+D84+D85+D86+D87+D88+D89+D90+D91+D92+D93</f>
        <v>2979880.21</v>
      </c>
      <c r="I94" s="9">
        <f t="shared" si="8"/>
        <v>3545586.8600000003</v>
      </c>
      <c r="J94" s="9">
        <f t="shared" si="8"/>
        <v>11265192.140000001</v>
      </c>
    </row>
    <row r="95" spans="1:10" x14ac:dyDescent="0.25">
      <c r="A95" s="6" t="s">
        <v>153</v>
      </c>
      <c r="B95" s="19" t="s">
        <v>154</v>
      </c>
      <c r="C95" s="86">
        <v>27254670.310000002</v>
      </c>
      <c r="D95" s="86">
        <v>25114815.959999997</v>
      </c>
      <c r="E95" s="86">
        <v>41201910.640000008</v>
      </c>
      <c r="F95" s="71">
        <v>39692146.589999996</v>
      </c>
      <c r="G95" s="9">
        <f>C73+C79+C94</f>
        <v>27254670.309999999</v>
      </c>
      <c r="H95" s="9">
        <f t="shared" ref="H95:J95" si="9">D73+D79+D94</f>
        <v>25114815.960000001</v>
      </c>
      <c r="I95" s="9">
        <f t="shared" si="9"/>
        <v>41201910.640000001</v>
      </c>
      <c r="J95" s="9">
        <f t="shared" si="9"/>
        <v>39692146.590000004</v>
      </c>
    </row>
    <row r="96" spans="1:10" x14ac:dyDescent="0.25">
      <c r="A96" s="6" t="s">
        <v>155</v>
      </c>
      <c r="B96" s="6" t="s">
        <v>156</v>
      </c>
      <c r="C96" s="82"/>
      <c r="D96" s="82"/>
      <c r="E96" s="82"/>
      <c r="F96" s="52"/>
    </row>
    <row r="97" spans="1:10" x14ac:dyDescent="0.25">
      <c r="A97" s="6" t="s">
        <v>157</v>
      </c>
      <c r="B97" s="6" t="s">
        <v>144</v>
      </c>
      <c r="C97" s="82"/>
      <c r="D97" s="82"/>
      <c r="E97" s="82"/>
      <c r="F97" s="52"/>
    </row>
    <row r="98" spans="1:10" x14ac:dyDescent="0.25">
      <c r="A98" s="6" t="s">
        <v>158</v>
      </c>
      <c r="B98" s="6" t="s">
        <v>146</v>
      </c>
      <c r="C98" s="82"/>
      <c r="D98" s="82"/>
      <c r="E98" s="82"/>
      <c r="F98" s="52"/>
    </row>
    <row r="99" spans="1:10" x14ac:dyDescent="0.25">
      <c r="A99" s="6" t="s">
        <v>159</v>
      </c>
      <c r="B99" s="6" t="s">
        <v>160</v>
      </c>
      <c r="C99" s="82"/>
      <c r="D99" s="82"/>
      <c r="E99" s="82"/>
      <c r="F99" s="52"/>
    </row>
    <row r="100" spans="1:10" x14ac:dyDescent="0.25">
      <c r="A100" s="6" t="s">
        <v>161</v>
      </c>
      <c r="B100" s="6" t="s">
        <v>162</v>
      </c>
      <c r="C100" s="82"/>
      <c r="D100" s="82"/>
      <c r="E100" s="82"/>
      <c r="F100" s="69">
        <v>1754892.44</v>
      </c>
    </row>
    <row r="101" spans="1:10" x14ac:dyDescent="0.25">
      <c r="A101" s="6" t="s">
        <v>163</v>
      </c>
      <c r="B101" s="6" t="s">
        <v>164</v>
      </c>
      <c r="C101" s="83">
        <v>1000000</v>
      </c>
      <c r="D101" s="83">
        <v>1000000</v>
      </c>
      <c r="E101" s="83">
        <v>1000000</v>
      </c>
      <c r="F101" s="72">
        <v>1000000</v>
      </c>
      <c r="G101" s="57" t="s">
        <v>581</v>
      </c>
    </row>
    <row r="102" spans="1:10" x14ac:dyDescent="0.25">
      <c r="A102" s="19" t="s">
        <v>165</v>
      </c>
      <c r="B102" s="19" t="s">
        <v>166</v>
      </c>
      <c r="C102" s="86">
        <v>1000000</v>
      </c>
      <c r="D102" s="86">
        <v>1000000</v>
      </c>
      <c r="E102" s="86">
        <v>1000000</v>
      </c>
      <c r="F102" s="71">
        <v>2754892.44</v>
      </c>
    </row>
    <row r="103" spans="1:10" x14ac:dyDescent="0.25">
      <c r="A103" s="19" t="s">
        <v>167</v>
      </c>
      <c r="B103" s="19" t="s">
        <v>168</v>
      </c>
      <c r="C103" s="86">
        <v>28254670.310000002</v>
      </c>
      <c r="D103" s="86">
        <v>26114815.959999997</v>
      </c>
      <c r="E103" s="86">
        <v>42201910.640000008</v>
      </c>
      <c r="F103" s="71">
        <v>42447039.029999994</v>
      </c>
      <c r="G103" s="9">
        <f>C95+C102</f>
        <v>28254670.310000002</v>
      </c>
      <c r="H103" s="9">
        <f t="shared" ref="H103:J103" si="10">D95+D102</f>
        <v>26114815.959999997</v>
      </c>
      <c r="I103" s="9">
        <f t="shared" si="10"/>
        <v>42201910.640000008</v>
      </c>
      <c r="J103" s="9">
        <f t="shared" si="10"/>
        <v>42447039.029999994</v>
      </c>
    </row>
    <row r="104" spans="1:10" x14ac:dyDescent="0.25">
      <c r="A104" s="6" t="s">
        <v>169</v>
      </c>
      <c r="B104" s="6" t="s">
        <v>170</v>
      </c>
      <c r="C104" s="82"/>
      <c r="D104" s="82"/>
      <c r="E104" s="82"/>
      <c r="F104" s="52"/>
    </row>
    <row r="105" spans="1:10" x14ac:dyDescent="0.25">
      <c r="A105" s="6" t="s">
        <v>171</v>
      </c>
      <c r="B105" s="6" t="s">
        <v>172</v>
      </c>
      <c r="C105" s="83">
        <v>22076134.620000001</v>
      </c>
      <c r="D105" s="83">
        <v>22076134.620000001</v>
      </c>
      <c r="E105" s="83">
        <v>22076134.620000001</v>
      </c>
      <c r="F105" s="69">
        <v>22076134.620000001</v>
      </c>
    </row>
    <row r="106" spans="1:10" x14ac:dyDescent="0.25">
      <c r="A106" s="6" t="s">
        <v>173</v>
      </c>
      <c r="B106" s="6" t="s">
        <v>174</v>
      </c>
      <c r="C106" s="83">
        <v>33666218.140000001</v>
      </c>
      <c r="D106" s="83">
        <v>35622541.829999998</v>
      </c>
      <c r="E106" s="83">
        <v>42909228.299999997</v>
      </c>
      <c r="F106" s="69">
        <v>36974864.120000005</v>
      </c>
    </row>
    <row r="107" spans="1:10" x14ac:dyDescent="0.25">
      <c r="A107" s="6" t="s">
        <v>175</v>
      </c>
      <c r="B107" s="6" t="s">
        <v>176</v>
      </c>
      <c r="C107" s="82"/>
      <c r="D107" s="82"/>
      <c r="E107" s="83"/>
      <c r="F107" s="69"/>
    </row>
    <row r="108" spans="1:10" x14ac:dyDescent="0.25">
      <c r="A108" s="6" t="s">
        <v>177</v>
      </c>
      <c r="B108" s="41" t="s">
        <v>178</v>
      </c>
      <c r="C108" s="88">
        <v>-1933268.8900000427</v>
      </c>
      <c r="D108" s="88">
        <v>6608491.3600000041</v>
      </c>
      <c r="E108" s="88">
        <v>-12939053.360000074</v>
      </c>
      <c r="F108" s="72">
        <v>25103247.890000027</v>
      </c>
    </row>
    <row r="109" spans="1:10" x14ac:dyDescent="0.25">
      <c r="A109" s="10" t="s">
        <v>498</v>
      </c>
      <c r="B109" s="21" t="s">
        <v>499</v>
      </c>
      <c r="C109" s="86">
        <f>SUM(C105:C108)</f>
        <v>53809083.86999996</v>
      </c>
      <c r="D109" s="86">
        <f>SUM(D105:D108)</f>
        <v>64307167.81000001</v>
      </c>
      <c r="E109" s="86">
        <v>52046309.559999965</v>
      </c>
      <c r="F109" s="71">
        <v>84154246.63000001</v>
      </c>
      <c r="G109" s="9">
        <f>C105+C106+C108</f>
        <v>53809083.86999996</v>
      </c>
      <c r="H109" s="9">
        <f t="shared" ref="H109" si="11">D105+D106+D108</f>
        <v>64307167.81000001</v>
      </c>
      <c r="I109" s="9">
        <f>E105+E106+E108</f>
        <v>52046309.559999928</v>
      </c>
      <c r="J109" s="9">
        <f>F105+F106+F108</f>
        <v>84154246.63000004</v>
      </c>
    </row>
    <row r="110" spans="1:10" x14ac:dyDescent="0.25">
      <c r="A110" s="6" t="s">
        <v>179</v>
      </c>
      <c r="B110" s="19" t="s">
        <v>180</v>
      </c>
      <c r="C110" s="86">
        <v>82063754.179999873</v>
      </c>
      <c r="D110" s="86">
        <v>90421983.770000055</v>
      </c>
      <c r="E110" s="86">
        <v>94248220.199999958</v>
      </c>
      <c r="F110" s="71">
        <v>126601285.66000007</v>
      </c>
      <c r="G110" s="22">
        <f>C103+C109</f>
        <v>82063754.179999962</v>
      </c>
      <c r="H110" s="22">
        <f t="shared" ref="H110:J110" si="12">D103+D109</f>
        <v>90421983.770000011</v>
      </c>
      <c r="I110" s="22">
        <f>E103+E109</f>
        <v>94248220.199999973</v>
      </c>
      <c r="J110" s="22">
        <f t="shared" si="12"/>
        <v>126601285.66</v>
      </c>
    </row>
    <row r="111" spans="1:10" x14ac:dyDescent="0.25">
      <c r="A111" s="6" t="s">
        <v>181</v>
      </c>
      <c r="B111" s="6" t="s">
        <v>182</v>
      </c>
      <c r="C111" s="82"/>
      <c r="D111" s="82"/>
      <c r="E111" s="82"/>
      <c r="F111" s="52"/>
    </row>
    <row r="112" spans="1:10" x14ac:dyDescent="0.25">
      <c r="A112" s="6" t="s">
        <v>183</v>
      </c>
      <c r="B112" s="6" t="s">
        <v>184</v>
      </c>
      <c r="C112" s="82"/>
      <c r="D112" s="82"/>
      <c r="E112" s="82"/>
      <c r="F112" s="52"/>
    </row>
    <row r="113" spans="1:6" ht="30" x14ac:dyDescent="0.25">
      <c r="A113" s="6" t="s">
        <v>185</v>
      </c>
      <c r="B113" s="6" t="s">
        <v>569</v>
      </c>
      <c r="C113" s="82"/>
      <c r="D113" s="82"/>
      <c r="E113" s="82"/>
      <c r="F113" s="52"/>
    </row>
    <row r="114" spans="1:6" x14ac:dyDescent="0.25">
      <c r="A114" s="10" t="s">
        <v>500</v>
      </c>
      <c r="B114" s="10" t="s">
        <v>501</v>
      </c>
      <c r="C114" s="82"/>
      <c r="D114" s="82"/>
      <c r="E114" s="83">
        <v>0</v>
      </c>
      <c r="F114" s="69">
        <v>21084724.949999999</v>
      </c>
    </row>
    <row r="115" spans="1:6" x14ac:dyDescent="0.25">
      <c r="A115" s="6" t="s">
        <v>186</v>
      </c>
      <c r="B115" s="6" t="s">
        <v>187</v>
      </c>
      <c r="C115" s="83">
        <v>40461695</v>
      </c>
      <c r="D115" s="83">
        <v>42845514</v>
      </c>
      <c r="E115" s="83">
        <v>52349362.960000001</v>
      </c>
      <c r="F115" s="69">
        <v>19608793.300000001</v>
      </c>
    </row>
    <row r="116" spans="1:6" x14ac:dyDescent="0.25">
      <c r="A116" s="6" t="s">
        <v>188</v>
      </c>
      <c r="B116" s="6" t="s">
        <v>189</v>
      </c>
      <c r="C116" s="83">
        <v>-15063756.68</v>
      </c>
      <c r="D116" s="83">
        <v>-13596636.859999999</v>
      </c>
      <c r="E116" s="83">
        <v>-12688855.109999999</v>
      </c>
      <c r="F116" s="52"/>
    </row>
    <row r="117" spans="1:6" x14ac:dyDescent="0.25">
      <c r="A117" s="10" t="s">
        <v>502</v>
      </c>
      <c r="B117" s="10" t="s">
        <v>503</v>
      </c>
      <c r="C117" s="83"/>
      <c r="D117" s="83"/>
      <c r="E117" s="83">
        <v>-12579667.140000001</v>
      </c>
      <c r="F117" s="69">
        <v>-16193499.130000001</v>
      </c>
    </row>
    <row r="118" spans="1:6" x14ac:dyDescent="0.25">
      <c r="A118" s="35" t="s">
        <v>190</v>
      </c>
      <c r="B118" s="35" t="s">
        <v>191</v>
      </c>
      <c r="C118" s="89">
        <v>25397938.32</v>
      </c>
      <c r="D118" s="89">
        <v>29248877.140000001</v>
      </c>
      <c r="E118" s="89">
        <v>27080840.710000001</v>
      </c>
      <c r="F118" s="74">
        <v>24500019.119999997</v>
      </c>
    </row>
    <row r="119" spans="1:6" x14ac:dyDescent="0.25">
      <c r="A119" s="10" t="s">
        <v>504</v>
      </c>
      <c r="B119" s="10" t="s">
        <v>505</v>
      </c>
      <c r="C119" s="83"/>
      <c r="D119" s="83"/>
      <c r="E119" s="83">
        <v>11529331.619999999</v>
      </c>
      <c r="F119" s="69">
        <v>20341144.300000001</v>
      </c>
    </row>
    <row r="120" spans="1:6" x14ac:dyDescent="0.25">
      <c r="A120" s="10" t="s">
        <v>506</v>
      </c>
      <c r="B120" s="10" t="s">
        <v>507</v>
      </c>
      <c r="C120" s="83"/>
      <c r="D120" s="83"/>
      <c r="E120" s="83">
        <v>1117473</v>
      </c>
      <c r="F120" s="69">
        <v>323061</v>
      </c>
    </row>
    <row r="121" spans="1:6" x14ac:dyDescent="0.25">
      <c r="A121" s="10" t="s">
        <v>508</v>
      </c>
      <c r="B121" s="10" t="s">
        <v>509</v>
      </c>
      <c r="C121" s="83"/>
      <c r="D121" s="83"/>
      <c r="E121" s="82"/>
      <c r="F121" s="52"/>
    </row>
    <row r="122" spans="1:6" x14ac:dyDescent="0.25">
      <c r="A122" s="10" t="s">
        <v>510</v>
      </c>
      <c r="B122" s="10" t="s">
        <v>511</v>
      </c>
      <c r="C122" s="83"/>
      <c r="D122" s="83"/>
      <c r="E122" s="83">
        <v>-2672418.87</v>
      </c>
      <c r="F122" s="69">
        <v>-12026813.74</v>
      </c>
    </row>
    <row r="123" spans="1:6" ht="30" x14ac:dyDescent="0.25">
      <c r="A123" s="90" t="s">
        <v>512</v>
      </c>
      <c r="B123" s="90" t="s">
        <v>513</v>
      </c>
      <c r="C123" s="89"/>
      <c r="D123" s="89"/>
      <c r="E123" s="89">
        <v>9974385.75</v>
      </c>
      <c r="F123" s="74">
        <v>8637391.5600000005</v>
      </c>
    </row>
    <row r="124" spans="1:6" x14ac:dyDescent="0.25">
      <c r="A124" s="6" t="s">
        <v>192</v>
      </c>
      <c r="B124" s="6" t="s">
        <v>193</v>
      </c>
      <c r="C124" s="83">
        <v>24399580</v>
      </c>
      <c r="D124" s="83">
        <v>26090291.050000001</v>
      </c>
      <c r="E124" s="83">
        <v>28938111.149999999</v>
      </c>
      <c r="F124" s="69">
        <v>10854103.92</v>
      </c>
    </row>
    <row r="125" spans="1:6" ht="30" x14ac:dyDescent="0.25">
      <c r="A125" s="6" t="s">
        <v>194</v>
      </c>
      <c r="B125" s="6" t="s">
        <v>195</v>
      </c>
      <c r="C125" s="83">
        <v>-11480039.4</v>
      </c>
      <c r="D125" s="83">
        <v>-3383324.44</v>
      </c>
      <c r="E125" s="83">
        <v>-6841825.0899999999</v>
      </c>
      <c r="F125" s="69">
        <v>-2398601.5299999998</v>
      </c>
    </row>
    <row r="126" spans="1:6" x14ac:dyDescent="0.25">
      <c r="A126" s="10" t="s">
        <v>514</v>
      </c>
      <c r="B126" s="10" t="s">
        <v>515</v>
      </c>
      <c r="C126" s="83"/>
      <c r="D126" s="83"/>
      <c r="E126" s="83">
        <v>-5247471.3499999996</v>
      </c>
      <c r="F126" s="69">
        <v>-2329955.19</v>
      </c>
    </row>
    <row r="127" spans="1:6" ht="30" x14ac:dyDescent="0.25">
      <c r="A127" s="6" t="s">
        <v>196</v>
      </c>
      <c r="B127" s="6" t="s">
        <v>197</v>
      </c>
      <c r="C127" s="83">
        <v>892286.81</v>
      </c>
      <c r="D127" s="82"/>
      <c r="E127" s="83">
        <v>382908.86</v>
      </c>
      <c r="F127" s="69">
        <v>239755.17</v>
      </c>
    </row>
    <row r="128" spans="1:6" x14ac:dyDescent="0.25">
      <c r="A128" s="35" t="s">
        <v>198</v>
      </c>
      <c r="B128" s="35" t="s">
        <v>199</v>
      </c>
      <c r="C128" s="89">
        <v>13811827.41</v>
      </c>
      <c r="D128" s="89">
        <v>22706966.610000003</v>
      </c>
      <c r="E128" s="89">
        <v>17231723.57</v>
      </c>
      <c r="F128" s="74">
        <v>6365302.370000001</v>
      </c>
    </row>
    <row r="129" spans="1:6" ht="30" x14ac:dyDescent="0.25">
      <c r="A129" s="6" t="s">
        <v>200</v>
      </c>
      <c r="B129" s="6" t="s">
        <v>201</v>
      </c>
      <c r="C129" s="83">
        <v>1996717</v>
      </c>
      <c r="D129" s="83">
        <v>2479573</v>
      </c>
      <c r="E129" s="83">
        <v>1129876</v>
      </c>
      <c r="F129" s="69">
        <v>354691</v>
      </c>
    </row>
    <row r="130" spans="1:6" x14ac:dyDescent="0.25">
      <c r="A130" s="6" t="s">
        <v>202</v>
      </c>
      <c r="B130" s="6" t="s">
        <v>203</v>
      </c>
      <c r="C130" s="83">
        <v>-85566</v>
      </c>
      <c r="D130" s="83">
        <v>-18649</v>
      </c>
      <c r="E130" s="83">
        <v>-1203801.2</v>
      </c>
      <c r="F130" s="69">
        <v>-8353.07</v>
      </c>
    </row>
    <row r="131" spans="1:6" x14ac:dyDescent="0.25">
      <c r="A131" s="6" t="s">
        <v>204</v>
      </c>
      <c r="B131" s="6" t="s">
        <v>205</v>
      </c>
      <c r="C131" s="83">
        <v>2484164</v>
      </c>
      <c r="D131" s="83">
        <v>3956076.9</v>
      </c>
      <c r="E131" s="83">
        <v>2279619.48</v>
      </c>
      <c r="F131" s="69">
        <v>83384</v>
      </c>
    </row>
    <row r="132" spans="1:6" x14ac:dyDescent="0.25">
      <c r="A132" s="35" t="s">
        <v>206</v>
      </c>
      <c r="B132" s="35" t="s">
        <v>207</v>
      </c>
      <c r="C132" s="89">
        <v>4395315</v>
      </c>
      <c r="D132" s="89">
        <v>6417000.9000000004</v>
      </c>
      <c r="E132" s="89">
        <v>2205694.2800000003</v>
      </c>
      <c r="F132" s="74">
        <v>429721.93</v>
      </c>
    </row>
    <row r="133" spans="1:6" x14ac:dyDescent="0.25">
      <c r="A133" s="10" t="s">
        <v>516</v>
      </c>
      <c r="B133" s="10" t="s">
        <v>517</v>
      </c>
      <c r="C133" s="83"/>
      <c r="D133" s="83"/>
      <c r="E133" s="82"/>
      <c r="F133" s="52"/>
    </row>
    <row r="134" spans="1:6" x14ac:dyDescent="0.25">
      <c r="A134" s="6" t="s">
        <v>208</v>
      </c>
      <c r="B134" s="6" t="s">
        <v>209</v>
      </c>
      <c r="C134" s="83">
        <v>3831919</v>
      </c>
      <c r="D134" s="83">
        <v>5212519.05</v>
      </c>
      <c r="E134" s="83">
        <v>5580545.9199999999</v>
      </c>
      <c r="F134" s="69">
        <v>854029.20000000007</v>
      </c>
    </row>
    <row r="135" spans="1:6" ht="30" x14ac:dyDescent="0.25">
      <c r="A135" s="6" t="s">
        <v>210</v>
      </c>
      <c r="B135" s="6" t="s">
        <v>211</v>
      </c>
      <c r="C135" s="83">
        <v>-743610.03</v>
      </c>
      <c r="D135" s="83">
        <v>-1032536.03</v>
      </c>
      <c r="E135" s="83">
        <v>-1611285.3</v>
      </c>
      <c r="F135" s="52"/>
    </row>
    <row r="136" spans="1:6" ht="30" x14ac:dyDescent="0.25">
      <c r="A136" s="6" t="s">
        <v>212</v>
      </c>
      <c r="B136" s="6" t="s">
        <v>213</v>
      </c>
      <c r="C136" s="82"/>
      <c r="D136" s="83">
        <v>3157.8</v>
      </c>
      <c r="E136" s="83">
        <v>2824</v>
      </c>
      <c r="F136" s="52"/>
    </row>
    <row r="137" spans="1:6" x14ac:dyDescent="0.25">
      <c r="A137" s="35" t="s">
        <v>214</v>
      </c>
      <c r="B137" s="35" t="s">
        <v>215</v>
      </c>
      <c r="C137" s="89">
        <v>3088308.9699999997</v>
      </c>
      <c r="D137" s="89">
        <v>4183140.8199999994</v>
      </c>
      <c r="E137" s="89">
        <v>3972084.62</v>
      </c>
      <c r="F137" s="74">
        <v>854029.20000000007</v>
      </c>
    </row>
    <row r="138" spans="1:6" x14ac:dyDescent="0.25">
      <c r="A138" s="6" t="s">
        <v>216</v>
      </c>
      <c r="B138" s="6" t="s">
        <v>217</v>
      </c>
      <c r="C138" s="83">
        <v>5503485.0899999999</v>
      </c>
      <c r="D138" s="83">
        <v>1085860</v>
      </c>
      <c r="E138" s="83"/>
      <c r="F138" s="54"/>
    </row>
    <row r="139" spans="1:6" x14ac:dyDescent="0.25">
      <c r="A139" s="6" t="s">
        <v>218</v>
      </c>
      <c r="B139" s="6" t="s">
        <v>219</v>
      </c>
      <c r="C139" s="83">
        <v>883616.44</v>
      </c>
      <c r="D139" s="83">
        <v>1177981.5</v>
      </c>
      <c r="E139" s="83"/>
      <c r="F139" s="54"/>
    </row>
    <row r="140" spans="1:6" x14ac:dyDescent="0.25">
      <c r="A140" s="6" t="s">
        <v>220</v>
      </c>
      <c r="B140" s="6" t="s">
        <v>221</v>
      </c>
      <c r="C140" s="83">
        <v>11817561.82</v>
      </c>
      <c r="D140" s="83">
        <v>11883112.5</v>
      </c>
      <c r="E140" s="83"/>
      <c r="F140" s="54"/>
    </row>
    <row r="141" spans="1:6" x14ac:dyDescent="0.25">
      <c r="A141" s="6" t="s">
        <v>222</v>
      </c>
      <c r="B141" s="6" t="s">
        <v>223</v>
      </c>
      <c r="C141" s="82"/>
      <c r="D141" s="82"/>
      <c r="E141" s="82"/>
      <c r="F141" s="52"/>
    </row>
    <row r="142" spans="1:6" x14ac:dyDescent="0.25">
      <c r="A142" s="6" t="s">
        <v>224</v>
      </c>
      <c r="B142" s="6" t="s">
        <v>225</v>
      </c>
      <c r="C142" s="83">
        <v>280101</v>
      </c>
      <c r="D142" s="83">
        <v>756432</v>
      </c>
      <c r="E142" s="83">
        <v>2041859.7</v>
      </c>
      <c r="F142" s="69">
        <v>1368827.58</v>
      </c>
    </row>
    <row r="143" spans="1:6" x14ac:dyDescent="0.25">
      <c r="A143" s="6" t="s">
        <v>226</v>
      </c>
      <c r="B143" s="6" t="s">
        <v>227</v>
      </c>
      <c r="C143" s="83">
        <v>2417998.85</v>
      </c>
      <c r="D143" s="83">
        <v>3756562</v>
      </c>
      <c r="E143" s="83">
        <v>5726448.21</v>
      </c>
      <c r="F143" s="69">
        <v>2936313</v>
      </c>
    </row>
    <row r="144" spans="1:6" x14ac:dyDescent="0.25">
      <c r="A144" s="6" t="s">
        <v>228</v>
      </c>
      <c r="B144" s="6" t="s">
        <v>229</v>
      </c>
      <c r="C144" s="83">
        <v>2283454.3199999998</v>
      </c>
      <c r="D144" s="83">
        <v>1129415.69</v>
      </c>
      <c r="E144" s="83">
        <v>1370677.25</v>
      </c>
      <c r="F144" s="52"/>
    </row>
    <row r="145" spans="1:10" x14ac:dyDescent="0.25">
      <c r="A145" s="6" t="s">
        <v>230</v>
      </c>
      <c r="B145" s="6" t="s">
        <v>231</v>
      </c>
      <c r="C145" s="83">
        <v>6147395.9000000004</v>
      </c>
      <c r="D145" s="83">
        <v>9981070.9299999997</v>
      </c>
      <c r="E145" s="83">
        <v>1208434</v>
      </c>
      <c r="F145" s="69">
        <v>66000</v>
      </c>
    </row>
    <row r="146" spans="1:10" x14ac:dyDescent="0.25">
      <c r="A146" s="6" t="s">
        <v>232</v>
      </c>
      <c r="B146" s="6" t="s">
        <v>233</v>
      </c>
      <c r="C146" s="82"/>
      <c r="D146" s="82"/>
      <c r="E146" s="82"/>
      <c r="F146" s="52"/>
    </row>
    <row r="147" spans="1:10" x14ac:dyDescent="0.25">
      <c r="A147" s="6" t="s">
        <v>234</v>
      </c>
      <c r="B147" s="6" t="s">
        <v>235</v>
      </c>
      <c r="C147" s="82"/>
      <c r="D147" s="82"/>
      <c r="E147" s="83">
        <v>4476470</v>
      </c>
      <c r="F147" s="69">
        <v>5317943.8499999996</v>
      </c>
    </row>
    <row r="148" spans="1:10" x14ac:dyDescent="0.25">
      <c r="A148" s="6" t="s">
        <v>236</v>
      </c>
      <c r="B148" s="6" t="s">
        <v>237</v>
      </c>
      <c r="C148" s="83">
        <v>313500</v>
      </c>
      <c r="D148" s="83">
        <v>331350</v>
      </c>
      <c r="E148" s="82"/>
      <c r="F148" s="54"/>
      <c r="G148" s="57" t="s">
        <v>582</v>
      </c>
    </row>
    <row r="149" spans="1:10" x14ac:dyDescent="0.25">
      <c r="A149" s="38" t="s">
        <v>518</v>
      </c>
      <c r="B149" s="38" t="s">
        <v>519</v>
      </c>
      <c r="C149" s="83"/>
      <c r="D149" s="83"/>
      <c r="E149" s="82"/>
      <c r="F149" s="52"/>
      <c r="G149" s="9">
        <f>F150*100/F288</f>
        <v>55.353089593174133</v>
      </c>
    </row>
    <row r="150" spans="1:10" x14ac:dyDescent="0.25">
      <c r="A150" s="10" t="s">
        <v>520</v>
      </c>
      <c r="B150" s="21" t="s">
        <v>521</v>
      </c>
      <c r="C150" s="85">
        <f>C118+C128+C132+C137+C138+C139+C140+C141+C142+C143+C144+C145+C146+C147+C148+C149+C123</f>
        <v>76340503.120000005</v>
      </c>
      <c r="D150" s="85">
        <f>D118+D128+D132+D137+D138+D139+D140+D141+D142+D143+D144+D145+D146+D147+D148+D149+D123</f>
        <v>92657770.090000004</v>
      </c>
      <c r="E150" s="86">
        <v>75288618.090000004</v>
      </c>
      <c r="F150" s="73">
        <v>50475548.609999999</v>
      </c>
      <c r="G150" s="9">
        <f>C118+C123+C128+C132+C137+C138+C139+C140+C141+C142+C143+C144+C145+C146+C147+C148+C149</f>
        <v>76340503.120000005</v>
      </c>
      <c r="H150" s="9">
        <f t="shared" ref="H150:J150" si="13">D118+D123+D128+D132+D137+D138+D139+D140+D141+D142+D143+D144+D145+D146+D147+D148+D149</f>
        <v>92657770.090000004</v>
      </c>
      <c r="I150" s="9">
        <f t="shared" si="13"/>
        <v>75288618.090000004</v>
      </c>
      <c r="J150" s="9">
        <f t="shared" si="13"/>
        <v>50475548.609999999</v>
      </c>
    </row>
    <row r="151" spans="1:10" x14ac:dyDescent="0.25">
      <c r="A151" s="6" t="s">
        <v>238</v>
      </c>
      <c r="B151" s="6" t="s">
        <v>239</v>
      </c>
      <c r="C151" s="82"/>
      <c r="D151" s="83">
        <v>20536</v>
      </c>
      <c r="E151" s="83">
        <v>99573</v>
      </c>
      <c r="F151" s="69">
        <v>298174</v>
      </c>
    </row>
    <row r="152" spans="1:10" x14ac:dyDescent="0.25">
      <c r="A152" s="35" t="s">
        <v>240</v>
      </c>
      <c r="B152" s="35" t="s">
        <v>241</v>
      </c>
      <c r="C152" s="89">
        <v>9562946</v>
      </c>
      <c r="D152" s="89">
        <v>14188469</v>
      </c>
      <c r="E152" s="89">
        <v>21139480</v>
      </c>
      <c r="F152" s="74">
        <v>8284769</v>
      </c>
    </row>
    <row r="153" spans="1:10" x14ac:dyDescent="0.25">
      <c r="A153" s="6" t="s">
        <v>242</v>
      </c>
      <c r="B153" s="6" t="s">
        <v>243</v>
      </c>
      <c r="C153" s="83">
        <v>2115153</v>
      </c>
      <c r="D153" s="83">
        <v>2000735.82</v>
      </c>
      <c r="E153" s="83">
        <v>2380584.09</v>
      </c>
      <c r="F153" s="69">
        <v>941657</v>
      </c>
    </row>
    <row r="154" spans="1:10" ht="30" x14ac:dyDescent="0.25">
      <c r="A154" s="6" t="s">
        <v>244</v>
      </c>
      <c r="B154" s="6" t="s">
        <v>245</v>
      </c>
      <c r="C154" s="83">
        <v>-394437.27</v>
      </c>
      <c r="D154" s="83">
        <v>-336574.02</v>
      </c>
      <c r="E154" s="83">
        <v>-557806.07999999996</v>
      </c>
      <c r="F154" s="69">
        <v>-246958.27</v>
      </c>
    </row>
    <row r="155" spans="1:10" ht="30" x14ac:dyDescent="0.25">
      <c r="A155" s="6" t="s">
        <v>246</v>
      </c>
      <c r="B155" s="6" t="s">
        <v>247</v>
      </c>
      <c r="C155" s="83">
        <v>133901.49</v>
      </c>
      <c r="D155" s="83">
        <v>33820.44</v>
      </c>
      <c r="E155" s="83">
        <v>36876.480000000003</v>
      </c>
      <c r="F155" s="69">
        <v>76513.55</v>
      </c>
      <c r="G155" s="9">
        <f>F157*100/F288</f>
        <v>9.9310766688058756</v>
      </c>
    </row>
    <row r="156" spans="1:10" x14ac:dyDescent="0.25">
      <c r="A156" s="35" t="s">
        <v>248</v>
      </c>
      <c r="B156" s="35" t="s">
        <v>249</v>
      </c>
      <c r="C156" s="89">
        <v>1854617.22</v>
      </c>
      <c r="D156" s="89">
        <v>1697982.24</v>
      </c>
      <c r="E156" s="89">
        <v>1859654.4899999998</v>
      </c>
      <c r="F156" s="74">
        <v>771212.28</v>
      </c>
      <c r="G156" s="57" t="s">
        <v>583</v>
      </c>
    </row>
    <row r="157" spans="1:10" x14ac:dyDescent="0.25">
      <c r="A157" s="21" t="s">
        <v>522</v>
      </c>
      <c r="B157" s="21" t="s">
        <v>523</v>
      </c>
      <c r="C157" s="86">
        <f>C152+C156</f>
        <v>11417563.220000001</v>
      </c>
      <c r="D157" s="86">
        <f>D152+D156</f>
        <v>15886451.24</v>
      </c>
      <c r="E157" s="86">
        <v>22999134.490000002</v>
      </c>
      <c r="F157" s="71">
        <v>9055981.2800000012</v>
      </c>
      <c r="G157" s="9">
        <f>C152+C156</f>
        <v>11417563.220000001</v>
      </c>
      <c r="H157" s="9">
        <f t="shared" ref="H157:J157" si="14">D152+D156</f>
        <v>15886451.24</v>
      </c>
      <c r="I157" s="9">
        <f t="shared" si="14"/>
        <v>22999134.489999998</v>
      </c>
      <c r="J157" s="9">
        <f t="shared" si="14"/>
        <v>9055981.2799999993</v>
      </c>
    </row>
    <row r="158" spans="1:10" x14ac:dyDescent="0.25">
      <c r="A158" s="35" t="s">
        <v>250</v>
      </c>
      <c r="B158" s="35" t="s">
        <v>251</v>
      </c>
      <c r="C158" s="89">
        <v>1063797</v>
      </c>
      <c r="D158" s="89">
        <v>1477582</v>
      </c>
      <c r="E158" s="89">
        <v>3725537.77</v>
      </c>
      <c r="F158" s="74">
        <v>1334450</v>
      </c>
    </row>
    <row r="159" spans="1:10" x14ac:dyDescent="0.25">
      <c r="A159" s="6" t="s">
        <v>252</v>
      </c>
      <c r="B159" s="6" t="s">
        <v>253</v>
      </c>
      <c r="C159" s="83">
        <v>341255</v>
      </c>
      <c r="D159" s="83">
        <v>611801.25</v>
      </c>
      <c r="E159" s="83">
        <v>564929</v>
      </c>
      <c r="F159" s="69">
        <v>262233</v>
      </c>
    </row>
    <row r="160" spans="1:10" x14ac:dyDescent="0.25">
      <c r="A160" s="6" t="s">
        <v>254</v>
      </c>
      <c r="B160" s="6" t="s">
        <v>255</v>
      </c>
      <c r="C160" s="83">
        <v>-10721.62</v>
      </c>
      <c r="D160" s="83">
        <v>-142099.01999999999</v>
      </c>
      <c r="E160" s="83">
        <v>-97344.59</v>
      </c>
      <c r="F160" s="69">
        <v>-41734.11</v>
      </c>
    </row>
    <row r="161" spans="1:10" x14ac:dyDescent="0.25">
      <c r="A161" s="6" t="s">
        <v>256</v>
      </c>
      <c r="B161" s="6" t="s">
        <v>257</v>
      </c>
      <c r="C161" s="83">
        <v>8395.34</v>
      </c>
      <c r="D161" s="82"/>
      <c r="E161" s="83">
        <v>27634.720000000001</v>
      </c>
      <c r="F161" s="69">
        <v>33760.400000000001</v>
      </c>
    </row>
    <row r="162" spans="1:10" x14ac:dyDescent="0.25">
      <c r="A162" s="35" t="s">
        <v>258</v>
      </c>
      <c r="B162" s="35" t="s">
        <v>259</v>
      </c>
      <c r="C162" s="89">
        <v>338928.72000000003</v>
      </c>
      <c r="D162" s="89">
        <v>469702.23</v>
      </c>
      <c r="E162" s="89">
        <v>495219.13</v>
      </c>
      <c r="F162" s="74">
        <v>254259.29</v>
      </c>
      <c r="G162" s="57"/>
    </row>
    <row r="163" spans="1:10" x14ac:dyDescent="0.25">
      <c r="A163" s="21" t="s">
        <v>524</v>
      </c>
      <c r="B163" s="21" t="s">
        <v>525</v>
      </c>
      <c r="C163" s="86">
        <f>C158+C162</f>
        <v>1402725.72</v>
      </c>
      <c r="D163" s="86">
        <f>D158+D162</f>
        <v>1947284.23</v>
      </c>
      <c r="E163" s="86">
        <v>4220756.8999999994</v>
      </c>
      <c r="F163" s="71">
        <v>1588709.2899999998</v>
      </c>
      <c r="G163" s="9">
        <f>C158+C162</f>
        <v>1402725.72</v>
      </c>
      <c r="H163" s="9">
        <f t="shared" ref="H163:J163" si="15">D158+D162</f>
        <v>1947284.23</v>
      </c>
      <c r="I163" s="9">
        <f t="shared" si="15"/>
        <v>4220756.9000000004</v>
      </c>
      <c r="J163" s="9">
        <f t="shared" si="15"/>
        <v>1588709.29</v>
      </c>
    </row>
    <row r="164" spans="1:10" x14ac:dyDescent="0.25">
      <c r="A164" s="35" t="s">
        <v>260</v>
      </c>
      <c r="B164" s="91" t="s">
        <v>261</v>
      </c>
      <c r="C164" s="92">
        <v>1543916</v>
      </c>
      <c r="D164" s="92">
        <v>2511569.5100000002</v>
      </c>
      <c r="E164" s="92">
        <v>3414635</v>
      </c>
      <c r="F164" s="75">
        <v>1157111</v>
      </c>
    </row>
    <row r="165" spans="1:10" x14ac:dyDescent="0.25">
      <c r="A165" s="6" t="s">
        <v>262</v>
      </c>
      <c r="B165" s="6" t="s">
        <v>263</v>
      </c>
      <c r="C165" s="83">
        <v>-769075.21</v>
      </c>
      <c r="D165" s="83">
        <v>-963791.91</v>
      </c>
      <c r="E165" s="83">
        <v>-2301784.15</v>
      </c>
      <c r="F165" s="69">
        <v>-707418.89</v>
      </c>
    </row>
    <row r="166" spans="1:10" ht="30" x14ac:dyDescent="0.25">
      <c r="A166" s="6" t="s">
        <v>264</v>
      </c>
      <c r="B166" s="6" t="s">
        <v>265</v>
      </c>
      <c r="C166" s="82"/>
      <c r="D166" s="82"/>
      <c r="E166" s="82"/>
      <c r="F166" s="52"/>
    </row>
    <row r="167" spans="1:10" x14ac:dyDescent="0.25">
      <c r="A167" s="35" t="s">
        <v>266</v>
      </c>
      <c r="B167" s="35" t="s">
        <v>267</v>
      </c>
      <c r="C167" s="89">
        <v>774840.79</v>
      </c>
      <c r="D167" s="89">
        <v>1547777.6</v>
      </c>
      <c r="E167" s="89">
        <v>1112850.8500000001</v>
      </c>
      <c r="F167" s="74">
        <v>449692.11</v>
      </c>
    </row>
    <row r="168" spans="1:10" x14ac:dyDescent="0.25">
      <c r="A168" s="6" t="s">
        <v>268</v>
      </c>
      <c r="B168" s="93" t="s">
        <v>269</v>
      </c>
      <c r="C168" s="94">
        <v>211027</v>
      </c>
      <c r="D168" s="94">
        <v>280008</v>
      </c>
      <c r="E168" s="94">
        <v>341478</v>
      </c>
      <c r="F168" s="76">
        <v>163858</v>
      </c>
    </row>
    <row r="169" spans="1:10" x14ac:dyDescent="0.25">
      <c r="A169" s="6" t="s">
        <v>270</v>
      </c>
      <c r="B169" s="93" t="s">
        <v>271</v>
      </c>
      <c r="C169" s="94">
        <v>278799.39</v>
      </c>
      <c r="D169" s="95"/>
      <c r="E169" s="94">
        <v>1416363.3</v>
      </c>
      <c r="F169" s="61"/>
      <c r="G169" s="57" t="s">
        <v>584</v>
      </c>
    </row>
    <row r="170" spans="1:10" x14ac:dyDescent="0.25">
      <c r="A170" s="6" t="s">
        <v>272</v>
      </c>
      <c r="B170" s="93" t="s">
        <v>273</v>
      </c>
      <c r="C170" s="95"/>
      <c r="D170" s="95"/>
      <c r="E170" s="95"/>
      <c r="F170" s="61"/>
    </row>
    <row r="171" spans="1:10" x14ac:dyDescent="0.25">
      <c r="A171" s="21" t="s">
        <v>526</v>
      </c>
      <c r="B171" s="21" t="s">
        <v>527</v>
      </c>
      <c r="C171" s="87">
        <f>SUM(C167:C170)</f>
        <v>1264667.1800000002</v>
      </c>
      <c r="D171" s="87">
        <f>SUM(D167:D170)</f>
        <v>1827785.6</v>
      </c>
      <c r="E171" s="86">
        <v>2870692.15</v>
      </c>
      <c r="F171" s="71">
        <v>613550.11</v>
      </c>
      <c r="G171" s="9">
        <f>C167+C168+C169+C170</f>
        <v>1264667.1800000002</v>
      </c>
      <c r="H171" s="9">
        <f t="shared" ref="H171:J171" si="16">D167+D168+D169+D170</f>
        <v>1827785.6</v>
      </c>
      <c r="I171" s="9">
        <f t="shared" si="16"/>
        <v>2870692.1500000004</v>
      </c>
      <c r="J171" s="9">
        <f t="shared" si="16"/>
        <v>613550.11</v>
      </c>
    </row>
    <row r="172" spans="1:10" x14ac:dyDescent="0.25">
      <c r="A172" s="6" t="s">
        <v>274</v>
      </c>
      <c r="B172" s="6" t="s">
        <v>275</v>
      </c>
      <c r="C172" s="83">
        <v>111149</v>
      </c>
      <c r="D172" s="83">
        <v>101933</v>
      </c>
      <c r="E172" s="83">
        <v>66322</v>
      </c>
      <c r="F172" s="69">
        <v>29559</v>
      </c>
      <c r="G172" s="9">
        <f>E171/12</f>
        <v>239224.34583333333</v>
      </c>
    </row>
    <row r="173" spans="1:10" x14ac:dyDescent="0.25">
      <c r="A173" s="6" t="s">
        <v>276</v>
      </c>
      <c r="B173" s="6" t="s">
        <v>277</v>
      </c>
      <c r="C173" s="83">
        <v>-72660</v>
      </c>
      <c r="D173" s="83">
        <v>-30032</v>
      </c>
      <c r="E173" s="83">
        <v>-5083</v>
      </c>
      <c r="F173" s="69">
        <v>-22210</v>
      </c>
      <c r="G173" s="9">
        <f>F171/5</f>
        <v>122710.022</v>
      </c>
    </row>
    <row r="174" spans="1:10" x14ac:dyDescent="0.25">
      <c r="A174" s="6" t="s">
        <v>278</v>
      </c>
      <c r="B174" s="6" t="s">
        <v>279</v>
      </c>
      <c r="C174" s="82"/>
      <c r="D174" s="82"/>
      <c r="E174" s="82"/>
      <c r="F174" s="52"/>
    </row>
    <row r="175" spans="1:10" x14ac:dyDescent="0.25">
      <c r="A175" s="6" t="s">
        <v>280</v>
      </c>
      <c r="B175" s="93" t="s">
        <v>281</v>
      </c>
      <c r="C175" s="94">
        <v>38489</v>
      </c>
      <c r="D175" s="94">
        <v>71901</v>
      </c>
      <c r="E175" s="94">
        <v>61239</v>
      </c>
      <c r="F175" s="76">
        <v>7349</v>
      </c>
    </row>
    <row r="176" spans="1:10" x14ac:dyDescent="0.25">
      <c r="A176" s="6" t="s">
        <v>282</v>
      </c>
      <c r="B176" s="93" t="s">
        <v>283</v>
      </c>
      <c r="C176" s="95"/>
      <c r="D176" s="95"/>
      <c r="E176" s="95"/>
      <c r="F176" s="76">
        <v>-183</v>
      </c>
    </row>
    <row r="177" spans="1:10" x14ac:dyDescent="0.25">
      <c r="A177" s="6" t="s">
        <v>284</v>
      </c>
      <c r="B177" s="93" t="s">
        <v>285</v>
      </c>
      <c r="C177" s="95"/>
      <c r="D177" s="94">
        <v>14245</v>
      </c>
      <c r="E177" s="94">
        <v>60000</v>
      </c>
      <c r="F177" s="61"/>
    </row>
    <row r="178" spans="1:10" x14ac:dyDescent="0.25">
      <c r="A178" s="10" t="s">
        <v>528</v>
      </c>
      <c r="B178" s="96" t="s">
        <v>529</v>
      </c>
      <c r="C178" s="95"/>
      <c r="D178" s="94"/>
      <c r="E178" s="95"/>
      <c r="F178" s="61"/>
    </row>
    <row r="179" spans="1:10" x14ac:dyDescent="0.25">
      <c r="A179" s="10" t="s">
        <v>530</v>
      </c>
      <c r="B179" s="21" t="s">
        <v>531</v>
      </c>
      <c r="C179" s="87">
        <f>SUM(C175:C178)</f>
        <v>38489</v>
      </c>
      <c r="D179" s="87">
        <f>SUM(D175:D178)</f>
        <v>86146</v>
      </c>
      <c r="E179" s="86">
        <v>121239</v>
      </c>
      <c r="F179" s="71">
        <v>7166</v>
      </c>
      <c r="G179" s="9">
        <f>C175+C176+C177+C178</f>
        <v>38489</v>
      </c>
      <c r="H179" s="9">
        <f t="shared" ref="H179:J179" si="17">D175+D176+D177+D178</f>
        <v>86146</v>
      </c>
      <c r="I179" s="9">
        <f t="shared" si="17"/>
        <v>121239</v>
      </c>
      <c r="J179" s="9">
        <f t="shared" si="17"/>
        <v>7166</v>
      </c>
    </row>
    <row r="180" spans="1:10" x14ac:dyDescent="0.25">
      <c r="A180" s="6" t="s">
        <v>286</v>
      </c>
      <c r="B180" s="6" t="s">
        <v>287</v>
      </c>
      <c r="C180" s="83">
        <v>8623</v>
      </c>
      <c r="D180" s="83">
        <v>50</v>
      </c>
      <c r="E180" s="83">
        <v>4942</v>
      </c>
      <c r="F180" s="52"/>
    </row>
    <row r="181" spans="1:10" ht="30" x14ac:dyDescent="0.25">
      <c r="A181" s="6" t="s">
        <v>288</v>
      </c>
      <c r="B181" s="6" t="s">
        <v>289</v>
      </c>
      <c r="C181" s="82"/>
      <c r="D181" s="82"/>
      <c r="E181" s="82"/>
      <c r="F181" s="52"/>
    </row>
    <row r="182" spans="1:10" ht="30" x14ac:dyDescent="0.25">
      <c r="A182" s="6" t="s">
        <v>290</v>
      </c>
      <c r="B182" s="6" t="s">
        <v>291</v>
      </c>
      <c r="C182" s="82"/>
      <c r="D182" s="82"/>
      <c r="E182" s="82"/>
      <c r="F182" s="52"/>
    </row>
    <row r="183" spans="1:10" x14ac:dyDescent="0.25">
      <c r="A183" s="6" t="s">
        <v>292</v>
      </c>
      <c r="B183" s="6" t="s">
        <v>293</v>
      </c>
      <c r="C183" s="83">
        <v>8623</v>
      </c>
      <c r="D183" s="83">
        <v>50</v>
      </c>
      <c r="E183" s="83">
        <v>4942</v>
      </c>
      <c r="F183" s="52"/>
    </row>
    <row r="184" spans="1:10" x14ac:dyDescent="0.25">
      <c r="A184" s="10" t="s">
        <v>532</v>
      </c>
      <c r="B184" s="10" t="s">
        <v>533</v>
      </c>
      <c r="C184" s="83"/>
      <c r="D184" s="83"/>
      <c r="E184" s="82"/>
      <c r="F184" s="52"/>
    </row>
    <row r="185" spans="1:10" ht="30" x14ac:dyDescent="0.25">
      <c r="A185" s="10" t="s">
        <v>534</v>
      </c>
      <c r="B185" s="10" t="s">
        <v>535</v>
      </c>
      <c r="C185" s="83"/>
      <c r="D185" s="83"/>
      <c r="E185" s="83">
        <v>16449</v>
      </c>
      <c r="F185" s="69">
        <v>508</v>
      </c>
    </row>
    <row r="186" spans="1:10" x14ac:dyDescent="0.25">
      <c r="A186" s="10" t="s">
        <v>536</v>
      </c>
      <c r="B186" s="10" t="s">
        <v>537</v>
      </c>
      <c r="C186" s="83"/>
      <c r="D186" s="83"/>
      <c r="E186" s="83">
        <v>21391</v>
      </c>
      <c r="F186" s="69">
        <v>508</v>
      </c>
    </row>
    <row r="187" spans="1:10" x14ac:dyDescent="0.25">
      <c r="A187" s="6" t="s">
        <v>294</v>
      </c>
      <c r="B187" s="6" t="s">
        <v>295</v>
      </c>
      <c r="C187" s="83">
        <v>353436</v>
      </c>
      <c r="D187" s="83">
        <v>303075</v>
      </c>
      <c r="E187" s="83">
        <v>1015240</v>
      </c>
      <c r="F187" s="69">
        <v>614148</v>
      </c>
    </row>
    <row r="188" spans="1:10" x14ac:dyDescent="0.25">
      <c r="A188" s="6" t="s">
        <v>296</v>
      </c>
      <c r="B188" s="6" t="s">
        <v>297</v>
      </c>
      <c r="C188" s="83">
        <v>5240775</v>
      </c>
      <c r="D188" s="83">
        <v>6217147</v>
      </c>
      <c r="E188" s="83">
        <v>8398253.0999999996</v>
      </c>
      <c r="F188" s="69">
        <v>3619737.8200000003</v>
      </c>
    </row>
    <row r="189" spans="1:10" x14ac:dyDescent="0.25">
      <c r="A189" s="10" t="s">
        <v>538</v>
      </c>
      <c r="B189" s="10" t="s">
        <v>539</v>
      </c>
      <c r="C189" s="83"/>
      <c r="D189" s="83"/>
      <c r="E189" s="83">
        <v>492850</v>
      </c>
      <c r="F189" s="69">
        <v>138550</v>
      </c>
    </row>
    <row r="190" spans="1:10" x14ac:dyDescent="0.25">
      <c r="A190" s="6" t="s">
        <v>298</v>
      </c>
      <c r="B190" s="6" t="s">
        <v>299</v>
      </c>
      <c r="C190" s="83">
        <v>1180</v>
      </c>
      <c r="D190" s="83">
        <v>32150</v>
      </c>
      <c r="E190" s="83">
        <v>134060</v>
      </c>
      <c r="F190" s="69">
        <v>46360</v>
      </c>
    </row>
    <row r="191" spans="1:10" x14ac:dyDescent="0.25">
      <c r="A191" s="28" t="s">
        <v>540</v>
      </c>
      <c r="B191" s="21" t="s">
        <v>541</v>
      </c>
      <c r="C191" s="86">
        <f>C150+C157+C163+C171+C179+C183+C184+C185+C186+C187+C188+C189+C190</f>
        <v>96067962.24000001</v>
      </c>
      <c r="D191" s="86">
        <f>D150+D157+D163+D171+D179+D183+D184+D185+D186+D187+D188+D189+D190</f>
        <v>118957859.16</v>
      </c>
      <c r="E191" s="86">
        <v>115661807.72999997</v>
      </c>
      <c r="F191" s="71">
        <v>66458433.109999999</v>
      </c>
      <c r="G191" s="9">
        <f>C150+C151+C157+C163+C171+C179+C186+C187+C188+C189+C190+C183</f>
        <v>96067962.24000001</v>
      </c>
      <c r="H191" s="9">
        <f>D150+D151+D157+D163+D171+D179+D186+D187+D188+D189+D190+D183</f>
        <v>118978395.16</v>
      </c>
      <c r="I191" s="9">
        <f>E150+E151+E157+E163+E171+E179+E186+E187+E188+E189+E190</f>
        <v>115661807.73000002</v>
      </c>
      <c r="J191" s="9">
        <f t="shared" ref="J191" si="18">F150+F151+F157+F163+F171+F179+F186+F187+F188+F189+F190</f>
        <v>66458433.109999999</v>
      </c>
    </row>
    <row r="192" spans="1:10" x14ac:dyDescent="0.25">
      <c r="A192" s="6" t="s">
        <v>300</v>
      </c>
      <c r="B192" s="6" t="s">
        <v>301</v>
      </c>
      <c r="C192" s="83">
        <v>25687671.809999999</v>
      </c>
      <c r="D192" s="83">
        <v>28939491.280000001</v>
      </c>
      <c r="E192" s="83">
        <v>31945448.23</v>
      </c>
      <c r="F192" s="69">
        <v>14066603.33</v>
      </c>
      <c r="G192" s="9">
        <f>C192</f>
        <v>25687671.809999999</v>
      </c>
      <c r="H192" s="9">
        <f t="shared" ref="H192:J192" si="19">D192</f>
        <v>28939491.280000001</v>
      </c>
      <c r="I192" s="9">
        <f t="shared" si="19"/>
        <v>31945448.23</v>
      </c>
      <c r="J192" s="9">
        <f t="shared" si="19"/>
        <v>14066603.33</v>
      </c>
    </row>
    <row r="193" spans="1:10" ht="30" x14ac:dyDescent="0.25">
      <c r="A193" s="6" t="s">
        <v>302</v>
      </c>
      <c r="B193" s="31" t="s">
        <v>303</v>
      </c>
      <c r="C193" s="97">
        <v>121755634.05</v>
      </c>
      <c r="D193" s="97">
        <v>147917886.44</v>
      </c>
      <c r="E193" s="97">
        <v>147607255.95999998</v>
      </c>
      <c r="F193" s="77">
        <v>80525036.439999998</v>
      </c>
      <c r="G193" s="9">
        <f>SUM(G191:G192)</f>
        <v>121755634.05000001</v>
      </c>
      <c r="H193" s="9">
        <f t="shared" ref="H193:J193" si="20">SUM(H191:H192)</f>
        <v>147917886.44</v>
      </c>
      <c r="I193" s="9">
        <f t="shared" si="20"/>
        <v>147607255.96000001</v>
      </c>
      <c r="J193" s="9">
        <f t="shared" si="20"/>
        <v>80525036.439999998</v>
      </c>
    </row>
    <row r="194" spans="1:10" x14ac:dyDescent="0.25">
      <c r="A194" s="6" t="s">
        <v>304</v>
      </c>
      <c r="B194" s="6" t="s">
        <v>305</v>
      </c>
      <c r="C194" s="82"/>
      <c r="D194" s="82"/>
      <c r="E194" s="82"/>
      <c r="F194" s="52"/>
      <c r="G194" s="9">
        <f>F289</f>
        <v>-66085065.139999978</v>
      </c>
      <c r="H194" s="62" t="s">
        <v>587</v>
      </c>
    </row>
    <row r="195" spans="1:10" x14ac:dyDescent="0.25">
      <c r="A195" s="6" t="s">
        <v>306</v>
      </c>
      <c r="B195" s="6" t="s">
        <v>307</v>
      </c>
      <c r="C195" s="83">
        <v>-16332784.16</v>
      </c>
      <c r="D195" s="83">
        <v>-20310808.600000001</v>
      </c>
      <c r="E195" s="83">
        <v>-19940668.02</v>
      </c>
      <c r="F195" s="72">
        <v>-6490924.0999999996</v>
      </c>
      <c r="G195" s="9">
        <f>F195*100/G194</f>
        <v>9.8220741498084294</v>
      </c>
    </row>
    <row r="196" spans="1:10" x14ac:dyDescent="0.25">
      <c r="A196" s="6" t="s">
        <v>308</v>
      </c>
      <c r="B196" s="6" t="s">
        <v>309</v>
      </c>
      <c r="C196" s="83">
        <v>-6188305.1400000006</v>
      </c>
      <c r="D196" s="83">
        <v>-7464294.1200000001</v>
      </c>
      <c r="E196" s="83">
        <v>-8856730.4299999997</v>
      </c>
      <c r="F196" s="69">
        <v>-3337793.23</v>
      </c>
      <c r="G196" s="9">
        <f>F196*100/G194</f>
        <v>5.0507527274565707</v>
      </c>
    </row>
    <row r="197" spans="1:10" x14ac:dyDescent="0.25">
      <c r="A197" s="6" t="s">
        <v>310</v>
      </c>
      <c r="B197" s="6" t="s">
        <v>311</v>
      </c>
      <c r="C197" s="83">
        <v>-4794347.17</v>
      </c>
      <c r="D197" s="83">
        <v>-5082928.47</v>
      </c>
      <c r="E197" s="83">
        <v>-4791314.09</v>
      </c>
      <c r="F197" s="69">
        <v>-2239164.48</v>
      </c>
      <c r="G197" s="9">
        <f>F197*100/G194</f>
        <v>3.3883063824729112</v>
      </c>
    </row>
    <row r="198" spans="1:10" x14ac:dyDescent="0.25">
      <c r="A198" s="10" t="s">
        <v>542</v>
      </c>
      <c r="B198" s="10" t="s">
        <v>543</v>
      </c>
      <c r="C198" s="83"/>
      <c r="D198" s="83"/>
      <c r="E198" s="83">
        <v>-1286834</v>
      </c>
      <c r="F198" s="69">
        <v>-471870</v>
      </c>
      <c r="G198" s="9">
        <f>F198*100/G194</f>
        <v>0.71403425115849128</v>
      </c>
    </row>
    <row r="199" spans="1:10" x14ac:dyDescent="0.25">
      <c r="A199" s="6" t="s">
        <v>312</v>
      </c>
      <c r="B199" s="6" t="s">
        <v>313</v>
      </c>
      <c r="C199" s="83">
        <v>-21310982.169999998</v>
      </c>
      <c r="D199" s="83">
        <v>-24432855.48</v>
      </c>
      <c r="E199" s="83">
        <v>-27455123.41</v>
      </c>
      <c r="F199" s="69">
        <v>-12095678.33</v>
      </c>
      <c r="G199" s="9">
        <f>F199*100/G194</f>
        <v>18.303194987211604</v>
      </c>
    </row>
    <row r="200" spans="1:10" x14ac:dyDescent="0.25">
      <c r="A200" s="6" t="s">
        <v>314</v>
      </c>
      <c r="B200" s="6" t="s">
        <v>315</v>
      </c>
      <c r="C200" s="83">
        <v>-4863581.18</v>
      </c>
      <c r="D200" s="83">
        <v>-6182774.1299999999</v>
      </c>
      <c r="E200" s="83">
        <v>-7172159.4299999997</v>
      </c>
      <c r="F200" s="69">
        <v>-3276889.39</v>
      </c>
      <c r="G200" s="9">
        <f>F200*100/G194</f>
        <v>4.9585929635659296</v>
      </c>
    </row>
    <row r="201" spans="1:10" x14ac:dyDescent="0.25">
      <c r="A201" s="6" t="s">
        <v>316</v>
      </c>
      <c r="B201" s="6" t="s">
        <v>317</v>
      </c>
      <c r="C201" s="83">
        <v>-9049714.9700000007</v>
      </c>
      <c r="D201" s="83">
        <v>-7558603.3600000003</v>
      </c>
      <c r="E201" s="83">
        <v>-6795171.7300000004</v>
      </c>
      <c r="F201" s="69">
        <v>-2464080.44</v>
      </c>
      <c r="G201" s="9">
        <f>F201*100/G194</f>
        <v>3.7286494834799533</v>
      </c>
    </row>
    <row r="202" spans="1:10" x14ac:dyDescent="0.25">
      <c r="A202" s="6" t="s">
        <v>318</v>
      </c>
      <c r="B202" s="6" t="s">
        <v>319</v>
      </c>
      <c r="C202" s="82"/>
      <c r="D202" s="82"/>
      <c r="E202" s="82"/>
      <c r="F202" s="52"/>
    </row>
    <row r="203" spans="1:10" x14ac:dyDescent="0.25">
      <c r="A203" s="6" t="s">
        <v>320</v>
      </c>
      <c r="B203" s="6" t="s">
        <v>321</v>
      </c>
      <c r="C203" s="83">
        <v>-8487068</v>
      </c>
      <c r="D203" s="83">
        <v>-19861841.640000001</v>
      </c>
      <c r="E203" s="88">
        <v>-22269397.5</v>
      </c>
      <c r="F203" s="72">
        <v>-8404344</v>
      </c>
      <c r="G203" s="56">
        <f>(F203+F230)*100/G194</f>
        <v>12.971075963745358</v>
      </c>
      <c r="H203" s="56" t="s">
        <v>590</v>
      </c>
    </row>
    <row r="204" spans="1:10" x14ac:dyDescent="0.25">
      <c r="A204" s="6" t="s">
        <v>322</v>
      </c>
      <c r="B204" s="6" t="s">
        <v>323</v>
      </c>
      <c r="C204" s="83">
        <v>-2343017.9699999997</v>
      </c>
      <c r="D204" s="83">
        <v>-2304953.4900000002</v>
      </c>
      <c r="E204" s="83">
        <v>-2504474.13</v>
      </c>
      <c r="F204" s="69">
        <v>-1277569.95</v>
      </c>
      <c r="G204" s="9">
        <f>F204*100/G194</f>
        <v>1.93322038389989</v>
      </c>
      <c r="H204" s="57" t="s">
        <v>585</v>
      </c>
    </row>
    <row r="205" spans="1:10" x14ac:dyDescent="0.25">
      <c r="A205" s="6" t="s">
        <v>324</v>
      </c>
      <c r="B205" s="35" t="s">
        <v>325</v>
      </c>
      <c r="C205" s="89">
        <v>-1640112.5510690492</v>
      </c>
      <c r="D205" s="89">
        <v>-1613467.4155228131</v>
      </c>
      <c r="E205" s="89">
        <v>-1753131.8611443418</v>
      </c>
      <c r="F205" s="74">
        <v>-894298.94977017934</v>
      </c>
      <c r="G205" s="9">
        <f>F205*100/G194</f>
        <v>1.3532542456841401</v>
      </c>
    </row>
    <row r="206" spans="1:10" x14ac:dyDescent="0.25">
      <c r="A206" s="6" t="s">
        <v>326</v>
      </c>
      <c r="B206" s="6" t="s">
        <v>327</v>
      </c>
      <c r="C206" s="83">
        <v>-6666524.04</v>
      </c>
      <c r="D206" s="83">
        <v>-7369047.7199999997</v>
      </c>
      <c r="E206" s="83">
        <v>-9595651.0399999991</v>
      </c>
      <c r="F206" s="69">
        <v>-1720699.9</v>
      </c>
      <c r="G206" s="9">
        <f>F206*100/G194</f>
        <v>2.6037651568546227</v>
      </c>
    </row>
    <row r="207" spans="1:10" x14ac:dyDescent="0.25">
      <c r="A207" s="6" t="s">
        <v>328</v>
      </c>
      <c r="B207" s="35" t="s">
        <v>329</v>
      </c>
      <c r="C207" s="89">
        <v>-4666566.748528841</v>
      </c>
      <c r="D207" s="89">
        <v>-5158333.3161541065</v>
      </c>
      <c r="E207" s="89">
        <v>-6716955.6136109261</v>
      </c>
      <c r="F207" s="74">
        <v>-1204489.9094876586</v>
      </c>
      <c r="G207" s="9">
        <f>F207*100/G194</f>
        <v>1.8226355787589361</v>
      </c>
    </row>
    <row r="208" spans="1:10" x14ac:dyDescent="0.25">
      <c r="A208" s="6" t="s">
        <v>330</v>
      </c>
      <c r="B208" s="6" t="s">
        <v>331</v>
      </c>
      <c r="C208" s="83">
        <v>-4525109.3999999994</v>
      </c>
      <c r="D208" s="83">
        <v>-4796318.6900000004</v>
      </c>
      <c r="E208" s="83">
        <v>-4626900.91</v>
      </c>
      <c r="F208" s="69">
        <v>-1953269.54</v>
      </c>
      <c r="G208" s="9">
        <f>F208*100/G194</f>
        <v>2.955689815636914</v>
      </c>
    </row>
    <row r="209" spans="1:10" x14ac:dyDescent="0.25">
      <c r="A209" s="6" t="s">
        <v>332</v>
      </c>
      <c r="B209" s="35" t="s">
        <v>333</v>
      </c>
      <c r="C209" s="89">
        <v>-3167576.5260564922</v>
      </c>
      <c r="D209" s="89">
        <v>-3357423.025823426</v>
      </c>
      <c r="E209" s="89">
        <v>-3238830.5818430427</v>
      </c>
      <c r="F209" s="74">
        <v>-1367288.6547152125</v>
      </c>
      <c r="G209" s="9">
        <f>F209*100/G194</f>
        <v>2.0689828357112718</v>
      </c>
    </row>
    <row r="210" spans="1:10" x14ac:dyDescent="0.25">
      <c r="A210" s="6" t="s">
        <v>334</v>
      </c>
      <c r="B210" s="6" t="s">
        <v>335</v>
      </c>
      <c r="C210" s="83">
        <v>-11642942.840000002</v>
      </c>
      <c r="D210" s="83">
        <v>-11915349.26</v>
      </c>
      <c r="E210" s="83">
        <v>-10966703.93</v>
      </c>
      <c r="F210" s="69">
        <v>-3864546.7600000002</v>
      </c>
      <c r="G210" s="9">
        <f>F210*100/G194</f>
        <v>5.847836802177663</v>
      </c>
    </row>
    <row r="211" spans="1:10" x14ac:dyDescent="0.25">
      <c r="A211" s="6" t="s">
        <v>336</v>
      </c>
      <c r="B211" s="35" t="s">
        <v>337</v>
      </c>
      <c r="C211" s="89">
        <v>-8150059.8492053049</v>
      </c>
      <c r="D211" s="89">
        <v>-8340744.3399579683</v>
      </c>
      <c r="E211" s="89">
        <v>-7676692.6202667011</v>
      </c>
      <c r="F211" s="74">
        <v>-2705182.6859310125</v>
      </c>
      <c r="G211" s="9">
        <f>F211*100/G194</f>
        <v>4.0934856918127167</v>
      </c>
    </row>
    <row r="212" spans="1:10" x14ac:dyDescent="0.25">
      <c r="A212" s="6" t="s">
        <v>338</v>
      </c>
      <c r="B212" s="6" t="s">
        <v>339</v>
      </c>
      <c r="C212" s="82"/>
      <c r="D212" s="82"/>
      <c r="E212" s="82"/>
      <c r="F212" s="52"/>
    </row>
    <row r="213" spans="1:10" x14ac:dyDescent="0.25">
      <c r="A213" s="6" t="s">
        <v>340</v>
      </c>
      <c r="B213" s="6" t="s">
        <v>341</v>
      </c>
      <c r="C213" s="83">
        <v>-3571002</v>
      </c>
      <c r="D213" s="83">
        <v>-5178478.49</v>
      </c>
      <c r="E213" s="83">
        <v>-3212964</v>
      </c>
      <c r="F213" s="69">
        <v>-369478.75</v>
      </c>
      <c r="G213" s="9">
        <f>F213*100/G194</f>
        <v>0.55909568859055547</v>
      </c>
    </row>
    <row r="214" spans="1:10" x14ac:dyDescent="0.25">
      <c r="A214" s="6" t="s">
        <v>342</v>
      </c>
      <c r="B214" s="6" t="s">
        <v>343</v>
      </c>
      <c r="C214" s="83">
        <v>-37049</v>
      </c>
      <c r="D214" s="83">
        <v>-170468.25</v>
      </c>
      <c r="E214" s="83">
        <v>-484644.33</v>
      </c>
      <c r="F214" s="69">
        <v>-8440.75</v>
      </c>
      <c r="G214" s="9">
        <f>F214*100/G194</f>
        <v>1.2772553045258303E-2</v>
      </c>
    </row>
    <row r="215" spans="1:10" x14ac:dyDescent="0.25">
      <c r="A215" s="6" t="s">
        <v>344</v>
      </c>
      <c r="B215" s="6" t="s">
        <v>345</v>
      </c>
      <c r="C215" s="83">
        <v>-2294.4</v>
      </c>
      <c r="D215" s="82"/>
      <c r="E215" s="82"/>
      <c r="F215" s="52"/>
    </row>
    <row r="216" spans="1:10" x14ac:dyDescent="0.25">
      <c r="A216" s="6" t="s">
        <v>346</v>
      </c>
      <c r="B216" s="6" t="s">
        <v>347</v>
      </c>
      <c r="C216" s="82"/>
      <c r="D216" s="82"/>
      <c r="E216" s="82"/>
      <c r="F216" s="52"/>
    </row>
    <row r="217" spans="1:10" x14ac:dyDescent="0.25">
      <c r="A217" s="6" t="s">
        <v>348</v>
      </c>
      <c r="B217" s="6" t="s">
        <v>349</v>
      </c>
      <c r="C217" s="83">
        <v>-1022959</v>
      </c>
      <c r="D217" s="83">
        <v>-4349871.5</v>
      </c>
      <c r="E217" s="83">
        <v>-17188104.5</v>
      </c>
      <c r="F217" s="72">
        <v>-6517994.5</v>
      </c>
      <c r="G217" s="56">
        <f>(F217+F230)*100/G194</f>
        <v>10.116649633070184</v>
      </c>
      <c r="H217" s="57" t="s">
        <v>586</v>
      </c>
    </row>
    <row r="218" spans="1:10" x14ac:dyDescent="0.25">
      <c r="A218" s="6" t="s">
        <v>350</v>
      </c>
      <c r="B218" s="6" t="s">
        <v>351</v>
      </c>
      <c r="C218" s="98">
        <v>-2029596.24</v>
      </c>
      <c r="D218" s="98">
        <v>-1854627.6</v>
      </c>
      <c r="E218" s="98">
        <v>-3282657.9400000004</v>
      </c>
      <c r="F218" s="78">
        <v>-1591654.36</v>
      </c>
      <c r="G218" s="9">
        <f>F218*100/G194</f>
        <v>2.4084932906218826</v>
      </c>
    </row>
    <row r="219" spans="1:10" x14ac:dyDescent="0.25">
      <c r="A219" s="6" t="s">
        <v>352</v>
      </c>
      <c r="B219" s="6" t="s">
        <v>353</v>
      </c>
      <c r="C219" s="98">
        <v>-6082571.5999999996</v>
      </c>
      <c r="D219" s="98">
        <v>-6456141.9699999997</v>
      </c>
      <c r="E219" s="98">
        <v>-7704917.1699999999</v>
      </c>
      <c r="F219" s="78">
        <v>-3472142.3200000003</v>
      </c>
      <c r="G219" s="9">
        <f>F219*100/G194</f>
        <v>5.2540499319238485</v>
      </c>
    </row>
    <row r="220" spans="1:10" s="64" customFormat="1" x14ac:dyDescent="0.25">
      <c r="A220" s="6" t="s">
        <v>354</v>
      </c>
      <c r="B220" s="6" t="s">
        <v>355</v>
      </c>
      <c r="C220" s="99"/>
      <c r="D220" s="99"/>
      <c r="E220" s="99"/>
      <c r="F220" s="63"/>
      <c r="G220" s="9"/>
      <c r="H220" s="9"/>
      <c r="I220" s="9"/>
      <c r="J220" s="9"/>
    </row>
    <row r="221" spans="1:10" x14ac:dyDescent="0.25">
      <c r="A221" s="24" t="s">
        <v>356</v>
      </c>
      <c r="B221" s="19" t="s">
        <v>357</v>
      </c>
      <c r="C221" s="86">
        <v>-101396570.70485969</v>
      </c>
      <c r="D221" s="86">
        <v>-127373661.7074583</v>
      </c>
      <c r="E221" s="86">
        <v>-149826297.22686502</v>
      </c>
      <c r="F221" s="71">
        <v>-56911714.849904053</v>
      </c>
      <c r="G221" s="9">
        <f>C195+C196+C197+C199+C198+C200+C201+C202+C203+C205+C207+C209+C211+C212+C213+C214+C215+C216+C217+C218+C219+C220</f>
        <v>-101396570.70485967</v>
      </c>
      <c r="H221" s="9">
        <f t="shared" ref="H221:J221" si="21">D195+D196+D197+D199+D198+D200+D201+D202+D203+D205+D207+D209+D211+D212+D213+D214+D215+D216+D217+D218+D219+D220</f>
        <v>-127373661.70745832</v>
      </c>
      <c r="I221" s="9">
        <f>E195+E196+E197+E199+E198+E200+E201+E202+E203+E205+E207+E209+E211+E212+E213+E214+E215+E216+E217+E218+E219+E220</f>
        <v>-149826297.22686502</v>
      </c>
      <c r="J221" s="9">
        <f t="shared" si="21"/>
        <v>-56911714.84990406</v>
      </c>
    </row>
    <row r="222" spans="1:10" ht="30" x14ac:dyDescent="0.25">
      <c r="A222" s="6" t="s">
        <v>358</v>
      </c>
      <c r="B222" s="19" t="s">
        <v>359</v>
      </c>
      <c r="C222" s="86">
        <v>-93284402.864859685</v>
      </c>
      <c r="D222" s="86">
        <v>-119062892.13745829</v>
      </c>
      <c r="E222" s="86">
        <v>-138838722.11686504</v>
      </c>
      <c r="F222" s="71">
        <v>-51847918.169904061</v>
      </c>
      <c r="G222" s="9">
        <f>G221-C218-C219-C220</f>
        <v>-93284402.864859685</v>
      </c>
      <c r="H222" s="9">
        <f t="shared" ref="H222:J222" si="22">H221-D218-D219-D220</f>
        <v>-119062892.13745832</v>
      </c>
      <c r="I222" s="9">
        <f>I221-E218-E219-E220</f>
        <v>-138838722.11686504</v>
      </c>
      <c r="J222" s="9">
        <f t="shared" si="22"/>
        <v>-51847918.169904061</v>
      </c>
    </row>
    <row r="223" spans="1:10" ht="30" x14ac:dyDescent="0.25">
      <c r="A223" s="6" t="s">
        <v>360</v>
      </c>
      <c r="B223" s="19" t="s">
        <v>361</v>
      </c>
      <c r="C223" s="86">
        <v>20359063.34514033</v>
      </c>
      <c r="D223" s="86">
        <v>20544224.732541684</v>
      </c>
      <c r="E223" s="86">
        <v>-2219041.2668650355</v>
      </c>
      <c r="F223" s="71">
        <v>23613321.59009593</v>
      </c>
      <c r="G223" s="9">
        <f>C193+C221</f>
        <v>20359063.345140308</v>
      </c>
      <c r="H223" s="9">
        <f t="shared" ref="H223:J223" si="23">D193+D221</f>
        <v>20544224.732541695</v>
      </c>
      <c r="I223" s="9">
        <f>E193+E221</f>
        <v>-2219041.2668650448</v>
      </c>
      <c r="J223" s="9">
        <f t="shared" si="23"/>
        <v>23613321.590095945</v>
      </c>
    </row>
    <row r="224" spans="1:10" ht="30" x14ac:dyDescent="0.25">
      <c r="A224" s="6" t="s">
        <v>362</v>
      </c>
      <c r="B224" s="19" t="s">
        <v>363</v>
      </c>
      <c r="C224" s="86">
        <v>28471231.18514033</v>
      </c>
      <c r="D224" s="86">
        <v>28854994.302541688</v>
      </c>
      <c r="E224" s="86">
        <v>8768533.8431349657</v>
      </c>
      <c r="F224" s="71">
        <v>28677118.270095937</v>
      </c>
      <c r="G224" s="9">
        <f>G223-C219-C218-C220</f>
        <v>28471231.185140308</v>
      </c>
      <c r="H224" s="9">
        <f t="shared" ref="H224:J224" si="24">H223-D219-D218-D220</f>
        <v>28854994.302541696</v>
      </c>
      <c r="I224" s="9">
        <f>I223-E219-E218-E220</f>
        <v>8768533.8431349546</v>
      </c>
      <c r="J224" s="9">
        <f t="shared" si="24"/>
        <v>28677118.270095944</v>
      </c>
    </row>
    <row r="225" spans="1:6" x14ac:dyDescent="0.25">
      <c r="A225" s="6" t="s">
        <v>364</v>
      </c>
      <c r="B225" s="6" t="s">
        <v>365</v>
      </c>
      <c r="C225" s="82"/>
      <c r="D225" s="82"/>
      <c r="E225" s="82"/>
      <c r="F225" s="52"/>
    </row>
    <row r="226" spans="1:6" x14ac:dyDescent="0.25">
      <c r="A226" s="6" t="s">
        <v>366</v>
      </c>
      <c r="B226" s="6" t="s">
        <v>367</v>
      </c>
      <c r="C226" s="83">
        <v>-13384038.949999999</v>
      </c>
      <c r="D226" s="83">
        <v>-4613726.74</v>
      </c>
      <c r="E226" s="83">
        <v>-4550666.7699999996</v>
      </c>
      <c r="F226" s="69">
        <v>-1970925</v>
      </c>
    </row>
    <row r="227" spans="1:6" x14ac:dyDescent="0.25">
      <c r="A227" s="6" t="s">
        <v>368</v>
      </c>
      <c r="B227" s="6" t="s">
        <v>369</v>
      </c>
      <c r="C227" s="83">
        <v>-2772190.78</v>
      </c>
      <c r="D227" s="83">
        <v>-3666093.66</v>
      </c>
      <c r="E227" s="83">
        <v>-4382793.0599999996</v>
      </c>
      <c r="F227" s="69">
        <v>-2113406.31</v>
      </c>
    </row>
    <row r="228" spans="1:6" x14ac:dyDescent="0.25">
      <c r="A228" s="6" t="s">
        <v>370</v>
      </c>
      <c r="B228" s="6" t="s">
        <v>371</v>
      </c>
      <c r="C228" s="83">
        <v>-3446637.53</v>
      </c>
      <c r="D228" s="83">
        <v>-3232564.29</v>
      </c>
      <c r="E228" s="83">
        <v>-3567256.76</v>
      </c>
      <c r="F228" s="69">
        <v>-1271226.6000000001</v>
      </c>
    </row>
    <row r="229" spans="1:6" x14ac:dyDescent="0.25">
      <c r="A229" s="6" t="s">
        <v>372</v>
      </c>
      <c r="B229" s="6" t="s">
        <v>373</v>
      </c>
      <c r="C229" s="82"/>
      <c r="D229" s="82"/>
      <c r="E229" s="82"/>
      <c r="F229" s="52"/>
    </row>
    <row r="230" spans="1:6" x14ac:dyDescent="0.25">
      <c r="A230" s="6" t="s">
        <v>374</v>
      </c>
      <c r="B230" s="6" t="s">
        <v>375</v>
      </c>
      <c r="C230" s="82"/>
      <c r="D230" s="82"/>
      <c r="E230" s="83">
        <v>0</v>
      </c>
      <c r="F230" s="72">
        <v>-167600</v>
      </c>
    </row>
    <row r="231" spans="1:6" x14ac:dyDescent="0.25">
      <c r="A231" s="6" t="s">
        <v>376</v>
      </c>
      <c r="B231" s="6" t="s">
        <v>377</v>
      </c>
      <c r="C231" s="83">
        <v>-702905.41893095081</v>
      </c>
      <c r="D231" s="83">
        <v>-691486.07447718678</v>
      </c>
      <c r="E231" s="83">
        <v>-751342.26885565813</v>
      </c>
      <c r="F231" s="69">
        <v>-383271.00022982061</v>
      </c>
    </row>
    <row r="232" spans="1:6" x14ac:dyDescent="0.25">
      <c r="A232" s="6" t="s">
        <v>378</v>
      </c>
      <c r="B232" s="6" t="s">
        <v>379</v>
      </c>
      <c r="C232" s="83">
        <v>-1999957.2914711596</v>
      </c>
      <c r="D232" s="83">
        <v>-2210714.4038458946</v>
      </c>
      <c r="E232" s="83">
        <v>-2878695.426389074</v>
      </c>
      <c r="F232" s="69">
        <v>-516209.99051234126</v>
      </c>
    </row>
    <row r="233" spans="1:6" x14ac:dyDescent="0.25">
      <c r="A233" s="6" t="s">
        <v>380</v>
      </c>
      <c r="B233" s="6" t="s">
        <v>381</v>
      </c>
      <c r="C233" s="83">
        <v>-1357532.8739435077</v>
      </c>
      <c r="D233" s="83">
        <v>-1438895.6641765744</v>
      </c>
      <c r="E233" s="83">
        <v>-1388070.3281569569</v>
      </c>
      <c r="F233" s="69">
        <v>-585980.88528478739</v>
      </c>
    </row>
    <row r="234" spans="1:6" x14ac:dyDescent="0.25">
      <c r="A234" s="6" t="s">
        <v>382</v>
      </c>
      <c r="B234" s="6" t="s">
        <v>383</v>
      </c>
      <c r="C234" s="83">
        <v>-3492882.9907946945</v>
      </c>
      <c r="D234" s="83">
        <v>-3574604.9200420324</v>
      </c>
      <c r="E234" s="83">
        <v>-3290011.3097332986</v>
      </c>
      <c r="F234" s="69">
        <v>-1159364.0740689873</v>
      </c>
    </row>
    <row r="235" spans="1:6" x14ac:dyDescent="0.25">
      <c r="A235" s="6" t="s">
        <v>384</v>
      </c>
      <c r="B235" s="6" t="s">
        <v>385</v>
      </c>
      <c r="C235" s="82"/>
      <c r="D235" s="82"/>
      <c r="E235" s="83"/>
      <c r="F235" s="54"/>
    </row>
    <row r="236" spans="1:6" x14ac:dyDescent="0.25">
      <c r="A236" s="6" t="s">
        <v>386</v>
      </c>
      <c r="B236" s="6" t="s">
        <v>387</v>
      </c>
      <c r="C236" s="82"/>
      <c r="D236" s="82"/>
      <c r="E236" s="82"/>
      <c r="F236" s="52"/>
    </row>
    <row r="237" spans="1:6" x14ac:dyDescent="0.25">
      <c r="A237" s="6" t="s">
        <v>388</v>
      </c>
      <c r="B237" s="6" t="s">
        <v>389</v>
      </c>
      <c r="C237" s="82"/>
      <c r="D237" s="82"/>
      <c r="E237" s="82"/>
      <c r="F237" s="52"/>
    </row>
    <row r="238" spans="1:6" x14ac:dyDescent="0.25">
      <c r="A238" s="10" t="s">
        <v>544</v>
      </c>
      <c r="B238" s="10" t="s">
        <v>545</v>
      </c>
      <c r="C238" s="82"/>
      <c r="D238" s="82"/>
      <c r="E238" s="83">
        <v>-72377.47</v>
      </c>
      <c r="F238" s="52"/>
    </row>
    <row r="239" spans="1:6" x14ac:dyDescent="0.25">
      <c r="A239" s="6" t="s">
        <v>390</v>
      </c>
      <c r="B239" s="6" t="s">
        <v>391</v>
      </c>
      <c r="C239" s="83">
        <v>-18377.55</v>
      </c>
      <c r="D239" s="83">
        <v>-83745.740000000005</v>
      </c>
      <c r="E239" s="83">
        <v>-57208.639999999999</v>
      </c>
      <c r="F239" s="69">
        <v>-37746.660000000003</v>
      </c>
    </row>
    <row r="240" spans="1:6" x14ac:dyDescent="0.25">
      <c r="A240" s="6" t="s">
        <v>392</v>
      </c>
      <c r="B240" s="6" t="s">
        <v>393</v>
      </c>
      <c r="C240" s="82"/>
      <c r="D240" s="82"/>
      <c r="E240" s="82"/>
      <c r="F240" s="52"/>
    </row>
    <row r="241" spans="1:6" x14ac:dyDescent="0.25">
      <c r="A241" s="6" t="s">
        <v>394</v>
      </c>
      <c r="B241" s="6" t="s">
        <v>395</v>
      </c>
      <c r="C241" s="83">
        <v>-734268.3</v>
      </c>
      <c r="D241" s="83">
        <v>-725697.4</v>
      </c>
      <c r="E241" s="83">
        <v>0</v>
      </c>
      <c r="F241" s="69">
        <v>-86955.4</v>
      </c>
    </row>
    <row r="242" spans="1:6" x14ac:dyDescent="0.25">
      <c r="A242" s="6" t="s">
        <v>396</v>
      </c>
      <c r="B242" s="6" t="s">
        <v>397</v>
      </c>
      <c r="C242" s="82"/>
      <c r="D242" s="82"/>
      <c r="E242" s="82"/>
      <c r="F242" s="52"/>
    </row>
    <row r="243" spans="1:6" x14ac:dyDescent="0.25">
      <c r="A243" s="6" t="s">
        <v>398</v>
      </c>
      <c r="B243" s="6" t="s">
        <v>399</v>
      </c>
      <c r="C243" s="82"/>
      <c r="D243" s="82"/>
      <c r="E243" s="82"/>
      <c r="F243" s="52"/>
    </row>
    <row r="244" spans="1:6" x14ac:dyDescent="0.25">
      <c r="A244" s="6" t="s">
        <v>400</v>
      </c>
      <c r="B244" s="6" t="s">
        <v>401</v>
      </c>
      <c r="C244" s="82"/>
      <c r="D244" s="82"/>
      <c r="E244" s="82"/>
      <c r="F244" s="52"/>
    </row>
    <row r="245" spans="1:6" x14ac:dyDescent="0.25">
      <c r="A245" s="6" t="s">
        <v>402</v>
      </c>
      <c r="B245" s="6" t="s">
        <v>403</v>
      </c>
      <c r="C245" s="82"/>
      <c r="D245" s="82"/>
      <c r="E245" s="82"/>
      <c r="F245" s="52"/>
    </row>
    <row r="246" spans="1:6" x14ac:dyDescent="0.25">
      <c r="A246" s="6" t="s">
        <v>404</v>
      </c>
      <c r="B246" s="6" t="s">
        <v>405</v>
      </c>
      <c r="C246" s="82"/>
      <c r="D246" s="82"/>
      <c r="E246" s="82"/>
      <c r="F246" s="52"/>
    </row>
    <row r="247" spans="1:6" x14ac:dyDescent="0.25">
      <c r="A247" s="6" t="s">
        <v>406</v>
      </c>
      <c r="B247" s="6" t="s">
        <v>407</v>
      </c>
      <c r="C247" s="82"/>
      <c r="D247" s="82"/>
      <c r="E247" s="82"/>
      <c r="F247" s="52"/>
    </row>
    <row r="248" spans="1:6" x14ac:dyDescent="0.25">
      <c r="A248" s="10" t="s">
        <v>546</v>
      </c>
      <c r="B248" s="10" t="s">
        <v>547</v>
      </c>
      <c r="C248" s="82"/>
      <c r="D248" s="82"/>
      <c r="E248" s="82"/>
      <c r="F248" s="52"/>
    </row>
    <row r="249" spans="1:6" x14ac:dyDescent="0.25">
      <c r="A249" s="6" t="s">
        <v>408</v>
      </c>
      <c r="B249" s="6" t="s">
        <v>409</v>
      </c>
      <c r="C249" s="82"/>
      <c r="D249" s="83">
        <v>0</v>
      </c>
      <c r="E249" s="82"/>
      <c r="F249" s="52"/>
    </row>
    <row r="250" spans="1:6" x14ac:dyDescent="0.25">
      <c r="A250" s="6" t="s">
        <v>410</v>
      </c>
      <c r="B250" s="6" t="s">
        <v>411</v>
      </c>
      <c r="C250" s="82"/>
      <c r="D250" s="82"/>
      <c r="E250" s="82"/>
      <c r="F250" s="52"/>
    </row>
    <row r="251" spans="1:6" x14ac:dyDescent="0.25">
      <c r="A251" s="6" t="s">
        <v>412</v>
      </c>
      <c r="B251" s="6" t="s">
        <v>413</v>
      </c>
      <c r="C251" s="82"/>
      <c r="D251" s="82"/>
      <c r="E251" s="82"/>
      <c r="F251" s="52"/>
    </row>
    <row r="252" spans="1:6" x14ac:dyDescent="0.25">
      <c r="A252" s="6" t="s">
        <v>414</v>
      </c>
      <c r="B252" s="6" t="s">
        <v>415</v>
      </c>
      <c r="C252" s="82"/>
      <c r="D252" s="82"/>
      <c r="E252" s="82"/>
      <c r="F252" s="52"/>
    </row>
    <row r="253" spans="1:6" x14ac:dyDescent="0.25">
      <c r="A253" s="6" t="s">
        <v>416</v>
      </c>
      <c r="B253" s="6" t="s">
        <v>417</v>
      </c>
      <c r="C253" s="82"/>
      <c r="D253" s="82"/>
      <c r="E253" s="82"/>
      <c r="F253" s="52"/>
    </row>
    <row r="254" spans="1:6" x14ac:dyDescent="0.25">
      <c r="A254" s="6" t="s">
        <v>418</v>
      </c>
      <c r="B254" s="6" t="s">
        <v>419</v>
      </c>
      <c r="C254" s="82"/>
      <c r="D254" s="82"/>
      <c r="E254" s="82"/>
      <c r="F254" s="52"/>
    </row>
    <row r="255" spans="1:6" x14ac:dyDescent="0.25">
      <c r="A255" s="10" t="s">
        <v>548</v>
      </c>
      <c r="B255" s="10" t="s">
        <v>549</v>
      </c>
      <c r="C255" s="82"/>
      <c r="D255" s="82"/>
      <c r="E255" s="89">
        <v>-155430.20000000001</v>
      </c>
      <c r="F255" s="52"/>
    </row>
    <row r="256" spans="1:6" x14ac:dyDescent="0.25">
      <c r="A256" s="6" t="s">
        <v>420</v>
      </c>
      <c r="B256" s="6" t="s">
        <v>421</v>
      </c>
      <c r="C256" s="82"/>
      <c r="D256" s="82"/>
      <c r="E256" s="82"/>
      <c r="F256" s="52"/>
    </row>
    <row r="257" spans="1:10" x14ac:dyDescent="0.25">
      <c r="A257" s="36" t="s">
        <v>422</v>
      </c>
      <c r="B257" s="36" t="s">
        <v>423</v>
      </c>
      <c r="C257" s="89">
        <v>-620116.25</v>
      </c>
      <c r="D257" s="89">
        <v>-552079.5</v>
      </c>
      <c r="E257" s="26"/>
      <c r="F257" s="65"/>
    </row>
    <row r="258" spans="1:10" x14ac:dyDescent="0.25">
      <c r="A258" s="36" t="s">
        <v>424</v>
      </c>
      <c r="B258" s="36" t="s">
        <v>425</v>
      </c>
      <c r="C258" s="89">
        <v>-1392224.1500000001</v>
      </c>
      <c r="D258" s="89">
        <v>-1098033.3900000001</v>
      </c>
      <c r="E258" s="89">
        <v>-666925.85</v>
      </c>
      <c r="F258" s="79">
        <v>-261622.06</v>
      </c>
    </row>
    <row r="259" spans="1:10" x14ac:dyDescent="0.25">
      <c r="A259" s="36" t="s">
        <v>426</v>
      </c>
      <c r="B259" s="36" t="s">
        <v>427</v>
      </c>
      <c r="C259" s="100"/>
      <c r="D259" s="100"/>
      <c r="E259" s="100"/>
      <c r="F259" s="65"/>
      <c r="G259" s="37">
        <f>C218+C219+C220+C257+C258+C259</f>
        <v>-10124508.24</v>
      </c>
      <c r="H259" s="37">
        <f t="shared" ref="H259:J259" si="25">D218+D219+D220+D257+D258+D259</f>
        <v>-9960882.4600000009</v>
      </c>
      <c r="I259" s="37">
        <f t="shared" si="25"/>
        <v>-11654500.959999999</v>
      </c>
      <c r="J259" s="37">
        <f t="shared" si="25"/>
        <v>-5325418.74</v>
      </c>
    </row>
    <row r="260" spans="1:10" x14ac:dyDescent="0.25">
      <c r="A260" s="19" t="s">
        <v>428</v>
      </c>
      <c r="B260" s="19" t="s">
        <v>429</v>
      </c>
      <c r="C260" s="108">
        <v>-29921132.085140307</v>
      </c>
      <c r="D260" s="108">
        <v>-21887641.782541681</v>
      </c>
      <c r="E260" s="108">
        <v>-21760778.083134979</v>
      </c>
      <c r="F260" s="71">
        <v>-8554307.9800959378</v>
      </c>
      <c r="G260" s="9">
        <f>C226+C227+C228+C229+C230+C231+C232+C233+C234+C235+C236+C237+C238+C239+C240+C241+C242+C243+C244+C246+C247+C248+C249+C250+C251+C252+C253+C254+C255+C256+C257+C258+C259</f>
        <v>-29921132.085140314</v>
      </c>
      <c r="H260" s="9">
        <f>D226+D227+D228+D229+D230+D231+D232+D233+D234+D235+D236+D237+D238+D239+D240+D241+D242+D243+D244+D246+D247+D248+D249+D250+D251+D252+D253+D254+D255+D256+D257+D258+D259</f>
        <v>-21887641.782541689</v>
      </c>
      <c r="I260" s="9">
        <f>E226+E227+E228+E229+E230+E231+E232+E233+E234+E235+E236+E237+E238+E239+E240+E241+E242+E243+E244+E246+E247+E248+E249+E250+E251+E252+E253+E254+E255+E256+E257+E258</f>
        <v>-21760778.083134983</v>
      </c>
      <c r="J260" s="9">
        <f>F226+F227+F228+F229+F230+F231+F232+F233+F234+F235+F236+F237+F238+F239+F240+F241+F242+F243+F244+F246+F247+F248+F249+F250+F251+F252+F253+F254+F255+F256+F257+F258+F259</f>
        <v>-8554307.9800959378</v>
      </c>
    </row>
    <row r="261" spans="1:10" ht="30" x14ac:dyDescent="0.25">
      <c r="A261" s="19" t="s">
        <v>430</v>
      </c>
      <c r="B261" s="19" t="s">
        <v>431</v>
      </c>
      <c r="C261" s="108">
        <v>-27908791.685140301</v>
      </c>
      <c r="D261" s="108">
        <v>-20237528.892541684</v>
      </c>
      <c r="E261" s="108">
        <v>-21093852.233134981</v>
      </c>
      <c r="F261" s="71">
        <v>-8292685.9200959373</v>
      </c>
      <c r="G261" s="9">
        <f>G260-C257-C258</f>
        <v>-27908791.685140315</v>
      </c>
      <c r="H261" s="9">
        <f t="shared" ref="H261:J261" si="26">H260-D257-D258</f>
        <v>-20237528.892541688</v>
      </c>
      <c r="I261" s="9">
        <f>I260-E257-E258</f>
        <v>-21093852.233134981</v>
      </c>
      <c r="J261" s="9">
        <f t="shared" si="26"/>
        <v>-8292685.9200959383</v>
      </c>
    </row>
    <row r="262" spans="1:10" ht="30" x14ac:dyDescent="0.25">
      <c r="A262" s="19" t="s">
        <v>432</v>
      </c>
      <c r="B262" s="19" t="s">
        <v>433</v>
      </c>
      <c r="C262" s="108">
        <v>-9562068.7400000058</v>
      </c>
      <c r="D262" s="108">
        <v>-1343417.0500000042</v>
      </c>
      <c r="E262" s="108">
        <v>-23979819.350000042</v>
      </c>
      <c r="F262" s="71">
        <v>15059013.609999986</v>
      </c>
      <c r="G262" s="9">
        <f>C223+C260</f>
        <v>-9562068.739999976</v>
      </c>
      <c r="H262" s="9">
        <f t="shared" ref="H262:J262" si="27">D223+D260</f>
        <v>-1343417.049999997</v>
      </c>
      <c r="I262" s="9">
        <f>E223+E260</f>
        <v>-23979819.350000016</v>
      </c>
      <c r="J262" s="9">
        <f t="shared" si="27"/>
        <v>15059013.609999992</v>
      </c>
    </row>
    <row r="263" spans="1:10" ht="30" x14ac:dyDescent="0.25">
      <c r="A263" s="19" t="s">
        <v>434</v>
      </c>
      <c r="B263" s="19" t="s">
        <v>435</v>
      </c>
      <c r="C263" s="108">
        <v>562439.49999999534</v>
      </c>
      <c r="D263" s="108">
        <v>8617465.4099999964</v>
      </c>
      <c r="E263" s="108">
        <v>-12325318.390000043</v>
      </c>
      <c r="F263" s="71">
        <v>20384432.349999998</v>
      </c>
      <c r="G263" s="9">
        <f>G262-G259</f>
        <v>562439.50000002421</v>
      </c>
      <c r="H263" s="9">
        <f t="shared" ref="H263:J263" si="28">H262-H259</f>
        <v>8617465.4100000039</v>
      </c>
      <c r="I263" s="9">
        <f t="shared" si="28"/>
        <v>-12325318.390000017</v>
      </c>
      <c r="J263" s="9">
        <f t="shared" si="28"/>
        <v>20384432.349999994</v>
      </c>
    </row>
    <row r="264" spans="1:10" x14ac:dyDescent="0.25">
      <c r="A264" s="6" t="s">
        <v>436</v>
      </c>
      <c r="B264" s="6" t="s">
        <v>437</v>
      </c>
      <c r="C264" s="82"/>
      <c r="D264" s="82"/>
      <c r="E264" s="82"/>
      <c r="F264" s="52"/>
    </row>
    <row r="265" spans="1:10" x14ac:dyDescent="0.25">
      <c r="A265" s="6" t="s">
        <v>438</v>
      </c>
      <c r="B265" s="6" t="s">
        <v>439</v>
      </c>
      <c r="C265" s="82"/>
      <c r="D265" s="82"/>
      <c r="E265" s="82"/>
      <c r="F265" s="52"/>
    </row>
    <row r="266" spans="1:10" x14ac:dyDescent="0.25">
      <c r="A266" s="6" t="s">
        <v>440</v>
      </c>
      <c r="B266" s="6" t="s">
        <v>441</v>
      </c>
      <c r="C266" s="26"/>
      <c r="D266" s="26"/>
      <c r="E266" s="89">
        <v>-890798.65</v>
      </c>
      <c r="F266" s="69">
        <v>-110812</v>
      </c>
    </row>
    <row r="267" spans="1:10" x14ac:dyDescent="0.25">
      <c r="A267" s="6" t="s">
        <v>442</v>
      </c>
      <c r="B267" s="6" t="s">
        <v>443</v>
      </c>
      <c r="C267" s="89">
        <v>-2463349.5</v>
      </c>
      <c r="D267" s="89">
        <v>-1572871.86</v>
      </c>
      <c r="E267" s="89">
        <v>-388050</v>
      </c>
      <c r="F267" s="69">
        <v>-19496</v>
      </c>
    </row>
    <row r="268" spans="1:10" ht="30" x14ac:dyDescent="0.25">
      <c r="A268" s="39" t="s">
        <v>558</v>
      </c>
      <c r="B268" s="39" t="s">
        <v>469</v>
      </c>
      <c r="C268" s="83"/>
      <c r="D268" s="83"/>
      <c r="E268" s="83"/>
      <c r="F268" s="69">
        <v>-488734.31</v>
      </c>
    </row>
    <row r="269" spans="1:10" x14ac:dyDescent="0.25">
      <c r="A269" s="20" t="s">
        <v>559</v>
      </c>
      <c r="B269" s="20" t="s">
        <v>560</v>
      </c>
      <c r="C269" s="86">
        <f>SUM(C265:C268)</f>
        <v>-2463349.5</v>
      </c>
      <c r="D269" s="86">
        <f t="shared" ref="D269:E269" si="29">SUM(D265:D268)</f>
        <v>-1572871.86</v>
      </c>
      <c r="E269" s="86">
        <f t="shared" si="29"/>
        <v>-1278848.6499999999</v>
      </c>
      <c r="F269" s="71">
        <v>-619042.31000000006</v>
      </c>
    </row>
    <row r="270" spans="1:10" x14ac:dyDescent="0.25">
      <c r="A270" s="6" t="s">
        <v>444</v>
      </c>
      <c r="B270" s="6" t="s">
        <v>445</v>
      </c>
      <c r="C270" s="82"/>
      <c r="D270" s="82"/>
      <c r="E270" s="82"/>
      <c r="F270" s="52"/>
    </row>
    <row r="271" spans="1:10" x14ac:dyDescent="0.25">
      <c r="A271" s="6" t="s">
        <v>446</v>
      </c>
      <c r="B271" s="6" t="s">
        <v>447</v>
      </c>
      <c r="C271" s="82"/>
      <c r="D271" s="82"/>
      <c r="E271" s="82"/>
      <c r="F271" s="52"/>
    </row>
    <row r="272" spans="1:10" x14ac:dyDescent="0.25">
      <c r="A272" s="6" t="s">
        <v>448</v>
      </c>
      <c r="B272" s="6" t="s">
        <v>449</v>
      </c>
      <c r="C272" s="83">
        <v>4257188.0199999996</v>
      </c>
      <c r="D272" s="83">
        <v>4886745.3600000003</v>
      </c>
      <c r="E272" s="83">
        <v>5435814.79</v>
      </c>
      <c r="F272" s="69">
        <v>5814544.0700000003</v>
      </c>
    </row>
    <row r="273" spans="1:10" x14ac:dyDescent="0.25">
      <c r="A273" s="6" t="s">
        <v>450</v>
      </c>
      <c r="B273" s="6" t="s">
        <v>451</v>
      </c>
      <c r="C273" s="83">
        <v>1424309.64</v>
      </c>
      <c r="D273" s="83">
        <v>2544284.91</v>
      </c>
      <c r="E273" s="83">
        <v>1262357.08</v>
      </c>
      <c r="F273" s="69">
        <v>956064.2</v>
      </c>
    </row>
    <row r="274" spans="1:10" x14ac:dyDescent="0.25">
      <c r="A274" s="6" t="s">
        <v>452</v>
      </c>
      <c r="B274" s="6" t="s">
        <v>453</v>
      </c>
      <c r="C274" s="83">
        <v>924000</v>
      </c>
      <c r="D274" s="83">
        <v>938400</v>
      </c>
      <c r="E274" s="83">
        <v>41645</v>
      </c>
      <c r="F274" s="69">
        <v>1259541.56</v>
      </c>
    </row>
    <row r="275" spans="1:10" x14ac:dyDescent="0.25">
      <c r="A275" s="6" t="s">
        <v>454</v>
      </c>
      <c r="B275" s="6" t="s">
        <v>455</v>
      </c>
      <c r="C275" s="83">
        <v>90730.86</v>
      </c>
      <c r="D275" s="83">
        <v>75985.06</v>
      </c>
      <c r="E275" s="83">
        <v>45199.72</v>
      </c>
      <c r="F275" s="69">
        <v>4482.6099999999997</v>
      </c>
    </row>
    <row r="276" spans="1:10" x14ac:dyDescent="0.25">
      <c r="A276" s="6" t="s">
        <v>456</v>
      </c>
      <c r="B276" s="6" t="s">
        <v>457</v>
      </c>
      <c r="C276" s="83">
        <v>2825911.92</v>
      </c>
      <c r="D276" s="83">
        <v>1514969.94</v>
      </c>
      <c r="E276" s="82"/>
      <c r="F276" s="52"/>
    </row>
    <row r="277" spans="1:10" x14ac:dyDescent="0.25">
      <c r="A277" s="6" t="s">
        <v>458</v>
      </c>
      <c r="B277" s="6" t="s">
        <v>459</v>
      </c>
      <c r="C277" s="83">
        <v>25000</v>
      </c>
      <c r="D277" s="82"/>
      <c r="E277" s="82"/>
      <c r="F277" s="52"/>
    </row>
    <row r="278" spans="1:10" x14ac:dyDescent="0.25">
      <c r="A278" s="6" t="s">
        <v>460</v>
      </c>
      <c r="B278" s="6" t="s">
        <v>461</v>
      </c>
      <c r="C278" s="82"/>
      <c r="D278" s="82"/>
      <c r="E278" s="82"/>
      <c r="F278" s="52"/>
    </row>
    <row r="279" spans="1:10" x14ac:dyDescent="0.25">
      <c r="A279" s="6" t="s">
        <v>462</v>
      </c>
      <c r="B279" s="6" t="s">
        <v>463</v>
      </c>
      <c r="C279" s="82"/>
      <c r="D279" s="82"/>
      <c r="E279" s="82"/>
      <c r="F279" s="52"/>
    </row>
    <row r="280" spans="1:10" x14ac:dyDescent="0.25">
      <c r="A280" s="6" t="s">
        <v>464</v>
      </c>
      <c r="B280" s="6" t="s">
        <v>465</v>
      </c>
      <c r="C280" s="82"/>
      <c r="D280" s="82"/>
      <c r="E280" s="82"/>
      <c r="F280" s="52"/>
    </row>
    <row r="281" spans="1:10" x14ac:dyDescent="0.25">
      <c r="A281" s="6" t="s">
        <v>466</v>
      </c>
      <c r="B281" s="6" t="s">
        <v>467</v>
      </c>
      <c r="C281" s="83">
        <v>903475.75</v>
      </c>
      <c r="D281" s="83">
        <v>1414935</v>
      </c>
      <c r="E281" s="83">
        <v>3695662.25</v>
      </c>
      <c r="F281" s="69">
        <v>1786763.4</v>
      </c>
    </row>
    <row r="282" spans="1:10" x14ac:dyDescent="0.25">
      <c r="A282" s="10" t="s">
        <v>550</v>
      </c>
      <c r="B282" s="10" t="s">
        <v>551</v>
      </c>
      <c r="C282" s="83"/>
      <c r="D282" s="83"/>
      <c r="E282" s="83">
        <v>3824871</v>
      </c>
      <c r="F282" s="69">
        <v>841880.75</v>
      </c>
    </row>
    <row r="283" spans="1:10" ht="30" x14ac:dyDescent="0.25">
      <c r="A283" s="6" t="s">
        <v>468</v>
      </c>
      <c r="B283" s="6" t="s">
        <v>469</v>
      </c>
      <c r="C283" s="83">
        <v>-358466.83999999997</v>
      </c>
      <c r="D283" s="83">
        <v>-1850540</v>
      </c>
      <c r="E283" s="83">
        <v>-1985935.2</v>
      </c>
      <c r="F283" s="54"/>
    </row>
    <row r="284" spans="1:10" x14ac:dyDescent="0.25">
      <c r="A284" s="6" t="s">
        <v>470</v>
      </c>
      <c r="B284" s="6" t="s">
        <v>471</v>
      </c>
      <c r="C284" s="82"/>
      <c r="D284" s="82"/>
      <c r="E284" s="82"/>
      <c r="F284" s="52"/>
    </row>
    <row r="285" spans="1:10" x14ac:dyDescent="0.25">
      <c r="A285" s="10" t="s">
        <v>552</v>
      </c>
      <c r="B285" s="10" t="s">
        <v>553</v>
      </c>
      <c r="C285" s="82"/>
      <c r="D285" s="82"/>
      <c r="E285" s="82"/>
      <c r="F285" s="52"/>
    </row>
    <row r="286" spans="1:10" x14ac:dyDescent="0.25">
      <c r="A286" s="20" t="s">
        <v>561</v>
      </c>
      <c r="B286" s="101" t="s">
        <v>562</v>
      </c>
      <c r="C286" s="102">
        <f>SUM(C270:C285)</f>
        <v>10092149.35</v>
      </c>
      <c r="D286" s="102">
        <f t="shared" ref="D286:E286" si="30">SUM(D270:D285)</f>
        <v>9524780.2699999996</v>
      </c>
      <c r="E286" s="102">
        <f t="shared" si="30"/>
        <v>12319614.640000001</v>
      </c>
      <c r="F286" s="77">
        <v>10663276.59</v>
      </c>
      <c r="G286" s="9">
        <f>SUM(C270:C285)</f>
        <v>10092149.35</v>
      </c>
      <c r="H286" s="9">
        <f t="shared" ref="H286:J286" si="31">SUM(D270:D285)</f>
        <v>9524780.2699999996</v>
      </c>
      <c r="I286" s="9">
        <f t="shared" si="31"/>
        <v>12319614.640000001</v>
      </c>
      <c r="J286" s="9">
        <f t="shared" si="31"/>
        <v>10663276.59</v>
      </c>
    </row>
    <row r="287" spans="1:10" x14ac:dyDescent="0.25">
      <c r="A287" s="20" t="s">
        <v>554</v>
      </c>
      <c r="B287" s="20" t="s">
        <v>555</v>
      </c>
      <c r="C287" s="87">
        <f>C286+C269</f>
        <v>7628799.8499999996</v>
      </c>
      <c r="D287" s="87">
        <f t="shared" ref="D287:E287" si="32">D286+D269</f>
        <v>7951908.4099999992</v>
      </c>
      <c r="E287" s="87">
        <f t="shared" si="32"/>
        <v>11040765.99</v>
      </c>
      <c r="F287" s="71">
        <v>10044234.280000001</v>
      </c>
      <c r="G287" s="9">
        <f>G286+C269</f>
        <v>7628799.8499999996</v>
      </c>
      <c r="H287" s="9">
        <f t="shared" ref="H287:J287" si="33">H286+D269</f>
        <v>7951908.4099999992</v>
      </c>
      <c r="I287" s="9">
        <f t="shared" si="33"/>
        <v>11040765.99</v>
      </c>
      <c r="J287" s="9">
        <f t="shared" si="33"/>
        <v>10044234.279999999</v>
      </c>
    </row>
    <row r="288" spans="1:10" x14ac:dyDescent="0.25">
      <c r="A288" s="20" t="s">
        <v>563</v>
      </c>
      <c r="B288" s="20" t="s">
        <v>564</v>
      </c>
      <c r="C288" s="87">
        <f>C193+C286</f>
        <v>131847783.39999999</v>
      </c>
      <c r="D288" s="87">
        <f t="shared" ref="D288:E288" si="34">D193+D286</f>
        <v>157442666.71000001</v>
      </c>
      <c r="E288" s="87">
        <f t="shared" si="34"/>
        <v>159926870.59999996</v>
      </c>
      <c r="F288" s="71">
        <v>91188313.030000031</v>
      </c>
      <c r="G288" s="9">
        <f>C193+C286</f>
        <v>131847783.39999999</v>
      </c>
      <c r="H288" s="9">
        <f t="shared" ref="H288:J288" si="35">D193+D286</f>
        <v>157442666.71000001</v>
      </c>
      <c r="I288" s="9">
        <f>E193+E286</f>
        <v>159926870.59999996</v>
      </c>
      <c r="J288" s="9">
        <f t="shared" si="35"/>
        <v>91188313.030000001</v>
      </c>
    </row>
    <row r="289" spans="1:10" x14ac:dyDescent="0.25">
      <c r="A289" s="20" t="s">
        <v>565</v>
      </c>
      <c r="B289" s="20" t="s">
        <v>566</v>
      </c>
      <c r="C289" s="86">
        <f>C221+C260+C269</f>
        <v>-133781052.28999999</v>
      </c>
      <c r="D289" s="86">
        <f t="shared" ref="D289:E289" si="36">D221+D260+D269</f>
        <v>-150834175.34999999</v>
      </c>
      <c r="E289" s="86">
        <f t="shared" si="36"/>
        <v>-172865923.96000001</v>
      </c>
      <c r="F289" s="71">
        <v>-66085065.139999978</v>
      </c>
      <c r="G289" s="9">
        <f>C221+C260+C269</f>
        <v>-133781052.28999999</v>
      </c>
      <c r="H289" s="9">
        <f t="shared" ref="H289:J289" si="37">D221+D260+D269</f>
        <v>-150834175.34999999</v>
      </c>
      <c r="I289" s="9">
        <f>E221+E260+E269</f>
        <v>-172865923.96000001</v>
      </c>
      <c r="J289" s="9">
        <f t="shared" si="37"/>
        <v>-66085065.139999993</v>
      </c>
    </row>
    <row r="290" spans="1:10" x14ac:dyDescent="0.25">
      <c r="A290" s="42" t="s">
        <v>472</v>
      </c>
      <c r="B290" s="42" t="s">
        <v>473</v>
      </c>
      <c r="C290" s="103">
        <v>-1933268.8900000427</v>
      </c>
      <c r="D290" s="103">
        <v>6608491.3600000041</v>
      </c>
      <c r="E290" s="103">
        <v>-12939053.360000074</v>
      </c>
      <c r="F290" s="80">
        <v>25103247.890000027</v>
      </c>
      <c r="G290" s="9">
        <f>G289+G288</f>
        <v>-1933268.8900000006</v>
      </c>
      <c r="H290" s="9">
        <f t="shared" ref="H290:I290" si="38">H289+H288</f>
        <v>6608491.3600000143</v>
      </c>
      <c r="I290" s="9">
        <f t="shared" si="38"/>
        <v>-12939053.360000044</v>
      </c>
      <c r="J290" s="9">
        <f>J289+J288</f>
        <v>25103247.890000008</v>
      </c>
    </row>
    <row r="291" spans="1:10" ht="30" x14ac:dyDescent="0.25">
      <c r="A291" s="19" t="s">
        <v>474</v>
      </c>
      <c r="B291" s="19" t="s">
        <v>475</v>
      </c>
      <c r="C291" s="86">
        <v>8191239.3499999559</v>
      </c>
      <c r="D291" s="86">
        <v>16569373.820000008</v>
      </c>
      <c r="E291" s="86">
        <v>-1284552.4000000749</v>
      </c>
      <c r="F291" s="71">
        <v>30428666.630000036</v>
      </c>
      <c r="G291" s="9">
        <f>G290-G259</f>
        <v>8191239.3499999996</v>
      </c>
      <c r="H291" s="9">
        <f t="shared" ref="H291:I291" si="39">H290-H259</f>
        <v>16569373.820000015</v>
      </c>
      <c r="I291" s="9">
        <f t="shared" si="39"/>
        <v>-1284552.4000000451</v>
      </c>
      <c r="J291" s="9">
        <f>J290-J259</f>
        <v>30428666.63000001</v>
      </c>
    </row>
    <row r="292" spans="1:10" ht="30" x14ac:dyDescent="0.25">
      <c r="A292" s="46" t="s">
        <v>567</v>
      </c>
      <c r="B292" s="46" t="s">
        <v>568</v>
      </c>
      <c r="C292" s="104">
        <f>C290-C272-G259</f>
        <v>3934051.3299999582</v>
      </c>
      <c r="D292" s="104">
        <f t="shared" ref="D292:E292" si="40">D290-D272-H259</f>
        <v>11682628.460000005</v>
      </c>
      <c r="E292" s="105">
        <f t="shared" si="40"/>
        <v>-6720367.190000074</v>
      </c>
      <c r="F292" s="80">
        <v>24614122.560000006</v>
      </c>
      <c r="G292" s="9">
        <f>G290-C272-G259</f>
        <v>3934051.33</v>
      </c>
      <c r="H292" s="9">
        <f t="shared" ref="H292:J292" si="41">H290-D272-H259</f>
        <v>11682628.460000016</v>
      </c>
      <c r="I292" s="9">
        <f t="shared" si="41"/>
        <v>-6720367.1900000442</v>
      </c>
      <c r="J292" s="9">
        <f t="shared" si="41"/>
        <v>24614122.56000001</v>
      </c>
    </row>
    <row r="293" spans="1:10" x14ac:dyDescent="0.25">
      <c r="A293" s="47"/>
      <c r="B293" s="47"/>
      <c r="C293" s="7"/>
      <c r="D293" s="7"/>
      <c r="E293" s="7"/>
    </row>
    <row r="294" spans="1:10" x14ac:dyDescent="0.25">
      <c r="A294" s="47"/>
      <c r="B294" s="47"/>
      <c r="C294" s="7"/>
      <c r="D294" s="7"/>
      <c r="E294" s="7"/>
      <c r="J294" s="9">
        <f>F292-J292</f>
        <v>0</v>
      </c>
    </row>
    <row r="295" spans="1:10" x14ac:dyDescent="0.25">
      <c r="A295" s="47" t="s">
        <v>572</v>
      </c>
      <c r="B295" s="48" t="s">
        <v>573</v>
      </c>
      <c r="C295" s="106">
        <f>C53-C95+C81</f>
        <v>-473294.09000000509</v>
      </c>
      <c r="D295" s="106">
        <f>D53-D95-D81</f>
        <v>4548947.1000000071</v>
      </c>
      <c r="E295" s="105">
        <f t="shared" ref="E295:F295" si="42">E53-E95</f>
        <v>-9663696.4600000083</v>
      </c>
      <c r="F295" s="66">
        <f t="shared" si="42"/>
        <v>14074275.050000012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workbookViewId="0">
      <pane ySplit="2" topLeftCell="A286" activePane="bottomLeft" state="frozen"/>
      <selection pane="bottomLeft" activeCell="N185" sqref="N185"/>
    </sheetView>
  </sheetViews>
  <sheetFormatPr defaultRowHeight="15" x14ac:dyDescent="0.25"/>
  <cols>
    <col min="1" max="1" width="11.75" style="9" bestFit="1" customWidth="1"/>
    <col min="2" max="2" width="48.5" style="9" customWidth="1"/>
    <col min="3" max="5" width="13.375" style="8" bestFit="1" customWidth="1"/>
    <col min="6" max="6" width="16.375" style="8" hidden="1" customWidth="1"/>
    <col min="7" max="10" width="13.375" style="9" hidden="1" customWidth="1"/>
    <col min="11" max="11" width="0" style="9" hidden="1" customWidth="1"/>
    <col min="12" max="16384" width="9" style="9"/>
  </cols>
  <sheetData>
    <row r="1" spans="1:6" s="4" customFormat="1" ht="15.75" x14ac:dyDescent="0.2">
      <c r="A1" s="1" t="s">
        <v>0</v>
      </c>
      <c r="B1" s="1" t="s">
        <v>570</v>
      </c>
      <c r="C1" s="49">
        <v>2558</v>
      </c>
      <c r="D1" s="49">
        <v>2559</v>
      </c>
      <c r="E1" s="49">
        <v>2560</v>
      </c>
      <c r="F1" s="3" t="s">
        <v>571</v>
      </c>
    </row>
    <row r="2" spans="1:6" s="4" customFormat="1" ht="15.75" x14ac:dyDescent="0.2">
      <c r="A2" s="1"/>
      <c r="B2" s="1"/>
      <c r="C2" s="2" t="s">
        <v>593</v>
      </c>
      <c r="D2" s="2" t="s">
        <v>594</v>
      </c>
      <c r="E2" s="2" t="s">
        <v>593</v>
      </c>
      <c r="F2" s="5" t="s">
        <v>593</v>
      </c>
    </row>
    <row r="3" spans="1:6" x14ac:dyDescent="0.25">
      <c r="A3" s="6" t="s">
        <v>1</v>
      </c>
      <c r="B3" s="6" t="s">
        <v>2</v>
      </c>
      <c r="C3" s="7"/>
      <c r="D3" s="7"/>
      <c r="E3" s="7"/>
    </row>
    <row r="4" spans="1:6" x14ac:dyDescent="0.25">
      <c r="A4" s="6" t="s">
        <v>3</v>
      </c>
      <c r="B4" s="6" t="s">
        <v>4</v>
      </c>
      <c r="C4" s="7"/>
      <c r="D4" s="7"/>
      <c r="E4" s="7"/>
    </row>
    <row r="5" spans="1:6" x14ac:dyDescent="0.25">
      <c r="A5" s="6" t="s">
        <v>5</v>
      </c>
      <c r="B5" s="6" t="s">
        <v>6</v>
      </c>
      <c r="C5" s="7"/>
      <c r="D5" s="7"/>
      <c r="E5" s="7"/>
    </row>
    <row r="6" spans="1:6" x14ac:dyDescent="0.25">
      <c r="A6" s="6" t="s">
        <v>7</v>
      </c>
      <c r="B6" s="6" t="s">
        <v>8</v>
      </c>
      <c r="C6" s="7"/>
      <c r="D6" s="7"/>
      <c r="E6" s="7"/>
    </row>
    <row r="7" spans="1:6" x14ac:dyDescent="0.25">
      <c r="A7" s="6" t="s">
        <v>9</v>
      </c>
      <c r="B7" s="6" t="s">
        <v>10</v>
      </c>
      <c r="C7" s="7">
        <v>30939</v>
      </c>
      <c r="D7" s="7">
        <v>23769.35</v>
      </c>
      <c r="E7" s="7">
        <v>17050.5</v>
      </c>
      <c r="F7" s="8">
        <v>9223.2199999999993</v>
      </c>
    </row>
    <row r="8" spans="1:6" x14ac:dyDescent="0.25">
      <c r="A8" s="10" t="s">
        <v>476</v>
      </c>
      <c r="B8" s="10" t="s">
        <v>22</v>
      </c>
      <c r="C8" s="7"/>
      <c r="D8" s="7"/>
      <c r="E8" s="7"/>
    </row>
    <row r="9" spans="1:6" x14ac:dyDescent="0.25">
      <c r="A9" s="10" t="s">
        <v>477</v>
      </c>
      <c r="B9" s="10" t="s">
        <v>478</v>
      </c>
      <c r="C9" s="7"/>
      <c r="D9" s="7"/>
      <c r="E9" s="7"/>
    </row>
    <row r="10" spans="1:6" x14ac:dyDescent="0.25">
      <c r="A10" s="6" t="s">
        <v>11</v>
      </c>
      <c r="B10" s="6" t="s">
        <v>12</v>
      </c>
      <c r="C10" s="7"/>
      <c r="D10" s="7"/>
      <c r="E10" s="7">
        <v>1426978.75</v>
      </c>
      <c r="F10" s="8">
        <v>1577791.25</v>
      </c>
    </row>
    <row r="11" spans="1:6" x14ac:dyDescent="0.25">
      <c r="A11" s="6" t="s">
        <v>13</v>
      </c>
      <c r="B11" s="6" t="s">
        <v>14</v>
      </c>
      <c r="C11" s="7">
        <v>1898096</v>
      </c>
      <c r="D11" s="7">
        <v>791507.32</v>
      </c>
      <c r="E11" s="7">
        <v>722364.34</v>
      </c>
      <c r="F11" s="8">
        <v>280044.44</v>
      </c>
    </row>
    <row r="12" spans="1:6" x14ac:dyDescent="0.25">
      <c r="A12" s="6" t="s">
        <v>15</v>
      </c>
      <c r="B12" s="6" t="s">
        <v>16</v>
      </c>
      <c r="C12" s="7">
        <v>52667466.969999999</v>
      </c>
      <c r="D12" s="7">
        <v>21378439.329999998</v>
      </c>
      <c r="E12" s="7">
        <v>21298424.920000002</v>
      </c>
      <c r="F12" s="8">
        <v>21358832.809999999</v>
      </c>
    </row>
    <row r="13" spans="1:6" x14ac:dyDescent="0.25">
      <c r="A13" s="6" t="s">
        <v>17</v>
      </c>
      <c r="B13" s="6" t="s">
        <v>18</v>
      </c>
      <c r="C13" s="7"/>
      <c r="D13" s="7"/>
      <c r="E13" s="7">
        <v>1206844</v>
      </c>
      <c r="F13" s="8">
        <v>380810</v>
      </c>
    </row>
    <row r="14" spans="1:6" x14ac:dyDescent="0.25">
      <c r="A14" s="6" t="s">
        <v>20</v>
      </c>
      <c r="B14" s="6" t="s">
        <v>21</v>
      </c>
      <c r="C14" s="7"/>
      <c r="D14" s="7">
        <v>8749033.0600000005</v>
      </c>
      <c r="E14" s="7">
        <v>12922314.32</v>
      </c>
      <c r="F14" s="8">
        <v>35125552.710000001</v>
      </c>
    </row>
    <row r="15" spans="1:6" x14ac:dyDescent="0.25">
      <c r="A15" s="11" t="s">
        <v>479</v>
      </c>
      <c r="B15" s="11" t="s">
        <v>480</v>
      </c>
      <c r="C15" s="12">
        <f>SUM(C7:C14)</f>
        <v>54596501.969999999</v>
      </c>
      <c r="D15" s="12">
        <f>SUM(D7:D14)</f>
        <v>30942749.060000002</v>
      </c>
      <c r="E15" s="12">
        <v>37593976.829999998</v>
      </c>
      <c r="F15" s="13">
        <v>58732254.43</v>
      </c>
    </row>
    <row r="16" spans="1:6" ht="30" x14ac:dyDescent="0.25">
      <c r="A16" s="10" t="s">
        <v>481</v>
      </c>
      <c r="B16" s="10" t="s">
        <v>482</v>
      </c>
      <c r="C16" s="7"/>
      <c r="D16" s="7"/>
      <c r="E16" s="7"/>
      <c r="F16" s="8">
        <v>3821580</v>
      </c>
    </row>
    <row r="17" spans="1:10" ht="30" x14ac:dyDescent="0.25">
      <c r="A17" s="6" t="s">
        <v>19</v>
      </c>
      <c r="B17" s="6" t="s">
        <v>18</v>
      </c>
      <c r="C17" s="7">
        <v>2140807.67</v>
      </c>
      <c r="D17" s="7"/>
      <c r="E17" s="7"/>
    </row>
    <row r="18" spans="1:10" x14ac:dyDescent="0.25">
      <c r="A18" s="6" t="s">
        <v>20</v>
      </c>
      <c r="B18" s="6" t="s">
        <v>21</v>
      </c>
      <c r="C18" s="7">
        <v>11679518.66</v>
      </c>
      <c r="D18" s="7"/>
      <c r="E18" s="7"/>
    </row>
    <row r="19" spans="1:10" x14ac:dyDescent="0.25">
      <c r="A19" s="14" t="s">
        <v>23</v>
      </c>
      <c r="B19" s="14" t="s">
        <v>24</v>
      </c>
      <c r="C19" s="12">
        <v>68416828.299999997</v>
      </c>
      <c r="D19" s="12">
        <f>D20+D55</f>
        <v>46890932.820000008</v>
      </c>
      <c r="E19" s="12">
        <v>37593976.829999998</v>
      </c>
      <c r="F19" s="13">
        <v>62553834.43</v>
      </c>
      <c r="G19" s="9">
        <f>C15+C17+C18</f>
        <v>68416828.299999997</v>
      </c>
      <c r="H19" s="9">
        <f>D20+D55</f>
        <v>46890932.820000008</v>
      </c>
      <c r="I19" s="9">
        <f t="shared" ref="I19" si="0">E15+E17+E18</f>
        <v>37593976.829999998</v>
      </c>
      <c r="J19" s="9">
        <f>F15+F16+F17+F18</f>
        <v>62553834.43</v>
      </c>
    </row>
    <row r="20" spans="1:10" x14ac:dyDescent="0.25">
      <c r="A20" s="14" t="s">
        <v>25</v>
      </c>
      <c r="B20" s="14" t="s">
        <v>24</v>
      </c>
      <c r="C20" s="12">
        <v>66276020.629999995</v>
      </c>
      <c r="D20" s="12">
        <v>38916840.940000005</v>
      </c>
      <c r="E20" s="12">
        <v>37593976.829999998</v>
      </c>
      <c r="F20" s="13">
        <f>F19-F17</f>
        <v>62553834.43</v>
      </c>
      <c r="G20" s="9">
        <f>G19-C17</f>
        <v>66276020.629999995</v>
      </c>
      <c r="H20" s="9">
        <f>H19-D55</f>
        <v>38916840.940000005</v>
      </c>
      <c r="I20" s="9">
        <f>I19-E17</f>
        <v>37593976.829999998</v>
      </c>
      <c r="J20" s="9">
        <f>J19-F17</f>
        <v>62553834.43</v>
      </c>
    </row>
    <row r="21" spans="1:10" x14ac:dyDescent="0.25">
      <c r="A21" s="6" t="s">
        <v>26</v>
      </c>
      <c r="B21" s="6" t="s">
        <v>27</v>
      </c>
      <c r="C21" s="7">
        <v>0</v>
      </c>
      <c r="D21" s="7">
        <v>30942749.060000002</v>
      </c>
      <c r="E21" s="7">
        <v>13181783.799999999</v>
      </c>
      <c r="F21" s="8">
        <v>21144601.440000001</v>
      </c>
    </row>
    <row r="22" spans="1:10" x14ac:dyDescent="0.25">
      <c r="A22" s="6" t="s">
        <v>28</v>
      </c>
      <c r="B22" s="6" t="s">
        <v>29</v>
      </c>
      <c r="C22" s="7">
        <v>13545836</v>
      </c>
      <c r="D22" s="7">
        <v>0</v>
      </c>
      <c r="E22" s="7">
        <v>2094322.5</v>
      </c>
      <c r="F22" s="8">
        <v>4527814.5</v>
      </c>
    </row>
    <row r="23" spans="1:10" x14ac:dyDescent="0.25">
      <c r="A23" s="10" t="s">
        <v>483</v>
      </c>
      <c r="B23" s="10" t="s">
        <v>484</v>
      </c>
      <c r="C23" s="7"/>
      <c r="D23" s="7">
        <v>14981636.6</v>
      </c>
      <c r="E23" s="7"/>
    </row>
    <row r="24" spans="1:10" x14ac:dyDescent="0.25">
      <c r="A24" s="6" t="s">
        <v>30</v>
      </c>
      <c r="B24" s="6" t="s">
        <v>31</v>
      </c>
      <c r="C24" s="7">
        <v>5872820.4499999993</v>
      </c>
      <c r="D24" s="7">
        <v>9128062.2300000004</v>
      </c>
      <c r="E24" s="7">
        <v>4876402.99</v>
      </c>
      <c r="F24" s="8">
        <v>2828411.01</v>
      </c>
    </row>
    <row r="25" spans="1:10" ht="30" x14ac:dyDescent="0.25">
      <c r="A25" s="6" t="s">
        <v>32</v>
      </c>
      <c r="B25" s="6" t="s">
        <v>33</v>
      </c>
      <c r="C25" s="7">
        <v>0</v>
      </c>
      <c r="D25" s="7">
        <v>0</v>
      </c>
      <c r="E25" s="7">
        <v>0</v>
      </c>
      <c r="F25" s="8">
        <v>0</v>
      </c>
    </row>
    <row r="26" spans="1:10" x14ac:dyDescent="0.25">
      <c r="A26" s="6" t="s">
        <v>34</v>
      </c>
      <c r="B26" s="6" t="s">
        <v>35</v>
      </c>
      <c r="C26" s="7">
        <v>6226681</v>
      </c>
      <c r="D26" s="7">
        <v>16093671.460000001</v>
      </c>
      <c r="E26" s="7">
        <v>7483745.2999999998</v>
      </c>
      <c r="F26" s="8">
        <v>7614547.29</v>
      </c>
    </row>
    <row r="27" spans="1:10" x14ac:dyDescent="0.25">
      <c r="A27" s="6" t="s">
        <v>36</v>
      </c>
      <c r="B27" s="6" t="s">
        <v>37</v>
      </c>
      <c r="C27" s="7">
        <v>9468697.4600000009</v>
      </c>
      <c r="D27" s="7">
        <v>5216535.3099999996</v>
      </c>
      <c r="E27" s="7">
        <v>6026320.6500000004</v>
      </c>
      <c r="F27" s="8">
        <v>6833192.2400000002</v>
      </c>
    </row>
    <row r="28" spans="1:10" x14ac:dyDescent="0.25">
      <c r="A28" s="6" t="s">
        <v>38</v>
      </c>
      <c r="B28" s="6" t="s">
        <v>39</v>
      </c>
      <c r="C28" s="7">
        <v>2035341.04</v>
      </c>
      <c r="D28" s="7">
        <v>2321843.92</v>
      </c>
      <c r="E28" s="7">
        <v>5998130.9900000012</v>
      </c>
      <c r="F28" s="8">
        <v>2286220.1799999997</v>
      </c>
    </row>
    <row r="29" spans="1:10" x14ac:dyDescent="0.25">
      <c r="A29" s="6" t="s">
        <v>40</v>
      </c>
      <c r="B29" s="6" t="s">
        <v>41</v>
      </c>
      <c r="C29" s="7">
        <v>1500455.5</v>
      </c>
      <c r="D29" s="7">
        <v>1397187.3</v>
      </c>
      <c r="E29" s="7">
        <v>225037.4</v>
      </c>
      <c r="F29" s="8">
        <v>286411.5</v>
      </c>
    </row>
    <row r="30" spans="1:10" x14ac:dyDescent="0.25">
      <c r="A30" s="6" t="s">
        <v>42</v>
      </c>
      <c r="B30" s="6" t="s">
        <v>43</v>
      </c>
      <c r="C30" s="7">
        <v>7350507.7400000002</v>
      </c>
      <c r="D30" s="7">
        <v>3679419.95</v>
      </c>
      <c r="E30" s="7">
        <v>4762652.2100000009</v>
      </c>
      <c r="F30" s="8">
        <v>7879360.959999999</v>
      </c>
    </row>
    <row r="31" spans="1:10" x14ac:dyDescent="0.25">
      <c r="A31" s="6" t="s">
        <v>44</v>
      </c>
      <c r="B31" s="6" t="s">
        <v>45</v>
      </c>
      <c r="C31" s="7">
        <v>3024981</v>
      </c>
      <c r="D31" s="7">
        <v>2321478.9</v>
      </c>
      <c r="E31" s="7">
        <v>1461948.5</v>
      </c>
      <c r="F31" s="8">
        <v>2633538</v>
      </c>
    </row>
    <row r="32" spans="1:10" x14ac:dyDescent="0.25">
      <c r="A32" s="6" t="s">
        <v>46</v>
      </c>
      <c r="B32" s="6" t="s">
        <v>47</v>
      </c>
      <c r="C32" s="7">
        <v>1324630</v>
      </c>
      <c r="D32" s="7">
        <v>323246.5</v>
      </c>
      <c r="E32" s="7">
        <v>279395.59999999998</v>
      </c>
      <c r="F32" s="8">
        <v>685939</v>
      </c>
    </row>
    <row r="33" spans="1:10" x14ac:dyDescent="0.25">
      <c r="A33" s="6" t="s">
        <v>48</v>
      </c>
      <c r="B33" s="6" t="s">
        <v>49</v>
      </c>
      <c r="C33" s="7">
        <v>0</v>
      </c>
      <c r="D33" s="7">
        <v>0</v>
      </c>
      <c r="E33" s="7">
        <v>0</v>
      </c>
      <c r="F33" s="8">
        <v>0</v>
      </c>
    </row>
    <row r="34" spans="1:10" x14ac:dyDescent="0.25">
      <c r="A34" s="6" t="s">
        <v>50</v>
      </c>
      <c r="B34" s="6" t="s">
        <v>51</v>
      </c>
      <c r="C34" s="7">
        <v>260122.9</v>
      </c>
      <c r="D34" s="7">
        <v>164884.35</v>
      </c>
      <c r="E34" s="7">
        <v>271163.13</v>
      </c>
      <c r="F34" s="8">
        <v>299465.57999999996</v>
      </c>
    </row>
    <row r="35" spans="1:10" ht="30" x14ac:dyDescent="0.25">
      <c r="A35" s="6" t="s">
        <v>52</v>
      </c>
      <c r="B35" s="6" t="s">
        <v>53</v>
      </c>
      <c r="C35" s="7">
        <v>2316504.3199999998</v>
      </c>
      <c r="D35" s="7">
        <v>1433869.2999999998</v>
      </c>
      <c r="E35" s="7">
        <v>1614877.05</v>
      </c>
      <c r="F35" s="8">
        <v>2495304.0499999998</v>
      </c>
    </row>
    <row r="36" spans="1:10" x14ac:dyDescent="0.25">
      <c r="A36" s="6" t="s">
        <v>54</v>
      </c>
      <c r="B36" s="6" t="s">
        <v>55</v>
      </c>
      <c r="C36" s="7">
        <v>78666.600000000093</v>
      </c>
      <c r="D36" s="7">
        <v>2341749.3199999994</v>
      </c>
      <c r="E36" s="7">
        <v>8476.4400000000023</v>
      </c>
      <c r="F36" s="8">
        <v>18384.75</v>
      </c>
    </row>
    <row r="37" spans="1:10" x14ac:dyDescent="0.25">
      <c r="A37" s="15" t="s">
        <v>56</v>
      </c>
      <c r="B37" s="15" t="s">
        <v>57</v>
      </c>
      <c r="C37" s="12">
        <v>53005244.00999999</v>
      </c>
      <c r="D37" s="12">
        <v>59403585.140000008</v>
      </c>
      <c r="E37" s="12">
        <v>48284256.559999987</v>
      </c>
      <c r="F37" s="13">
        <v>59533190.5</v>
      </c>
      <c r="G37" s="9">
        <f>SUM(C21:C36)</f>
        <v>53005244.009999998</v>
      </c>
      <c r="H37" s="9">
        <f t="shared" ref="H37:J37" si="1">SUM(D21:D36)</f>
        <v>90346334.199999988</v>
      </c>
      <c r="I37" s="9">
        <f t="shared" si="1"/>
        <v>48284256.560000002</v>
      </c>
      <c r="J37" s="9">
        <f t="shared" si="1"/>
        <v>59533190.5</v>
      </c>
    </row>
    <row r="38" spans="1:10" x14ac:dyDescent="0.25">
      <c r="A38" s="6" t="s">
        <v>58</v>
      </c>
      <c r="B38" s="6" t="s">
        <v>59</v>
      </c>
      <c r="C38" s="7">
        <v>4047379.4899999998</v>
      </c>
      <c r="D38" s="7">
        <v>6500729.4600000009</v>
      </c>
      <c r="E38" s="7">
        <v>7551186.4399999995</v>
      </c>
      <c r="F38" s="8">
        <v>9062115.8499999996</v>
      </c>
    </row>
    <row r="39" spans="1:10" x14ac:dyDescent="0.25">
      <c r="A39" s="6" t="s">
        <v>60</v>
      </c>
      <c r="B39" s="6" t="s">
        <v>61</v>
      </c>
      <c r="C39" s="7">
        <v>8983191</v>
      </c>
      <c r="D39" s="7">
        <v>9236350.4000000004</v>
      </c>
      <c r="E39" s="7">
        <v>6074164</v>
      </c>
      <c r="F39" s="8">
        <v>9065568</v>
      </c>
    </row>
    <row r="40" spans="1:10" x14ac:dyDescent="0.25">
      <c r="A40" s="6" t="s">
        <v>62</v>
      </c>
      <c r="B40" s="6" t="s">
        <v>63</v>
      </c>
      <c r="C40" s="7">
        <v>10000</v>
      </c>
      <c r="D40" s="7">
        <v>0</v>
      </c>
      <c r="E40" s="7">
        <v>0</v>
      </c>
    </row>
    <row r="41" spans="1:10" x14ac:dyDescent="0.25">
      <c r="A41" s="15" t="s">
        <v>64</v>
      </c>
      <c r="B41" s="15" t="s">
        <v>65</v>
      </c>
      <c r="C41" s="12">
        <v>13040570.49</v>
      </c>
      <c r="D41" s="12">
        <v>15737079.860000001</v>
      </c>
      <c r="E41" s="12">
        <v>13625350.440000001</v>
      </c>
      <c r="F41" s="13">
        <v>18127683.850000001</v>
      </c>
      <c r="G41" s="16"/>
      <c r="H41" s="16"/>
      <c r="I41" s="16"/>
      <c r="J41" s="16"/>
    </row>
    <row r="42" spans="1:10" x14ac:dyDescent="0.25">
      <c r="A42" s="10" t="s">
        <v>485</v>
      </c>
      <c r="B42" s="10" t="s">
        <v>486</v>
      </c>
      <c r="C42" s="7"/>
      <c r="D42" s="7"/>
      <c r="E42" s="7"/>
    </row>
    <row r="43" spans="1:10" x14ac:dyDescent="0.25">
      <c r="A43" s="6" t="s">
        <v>66</v>
      </c>
      <c r="B43" s="6" t="s">
        <v>67</v>
      </c>
      <c r="C43" s="7">
        <v>4227498.2699999996</v>
      </c>
      <c r="D43" s="7">
        <v>3202653.9</v>
      </c>
      <c r="E43" s="7">
        <v>4072465.06</v>
      </c>
      <c r="F43" s="8">
        <v>5360026.51</v>
      </c>
    </row>
    <row r="44" spans="1:10" x14ac:dyDescent="0.25">
      <c r="A44" s="6" t="s">
        <v>68</v>
      </c>
      <c r="B44" s="6" t="s">
        <v>69</v>
      </c>
      <c r="C44" s="7">
        <v>3093924.2800000003</v>
      </c>
      <c r="D44" s="7">
        <v>3779870.76</v>
      </c>
      <c r="E44" s="7">
        <v>4005945.2399999998</v>
      </c>
      <c r="F44" s="8">
        <v>8092944.2200000007</v>
      </c>
    </row>
    <row r="45" spans="1:10" x14ac:dyDescent="0.25">
      <c r="A45" s="6" t="s">
        <v>70</v>
      </c>
      <c r="B45" s="6" t="s">
        <v>71</v>
      </c>
      <c r="C45" s="7">
        <v>295639.99</v>
      </c>
      <c r="D45" s="7">
        <v>396495.34</v>
      </c>
      <c r="E45" s="7"/>
    </row>
    <row r="46" spans="1:10" x14ac:dyDescent="0.25">
      <c r="A46" s="6" t="s">
        <v>72</v>
      </c>
      <c r="B46" s="6" t="s">
        <v>73</v>
      </c>
      <c r="C46" s="7">
        <v>1334968.95</v>
      </c>
      <c r="D46" s="7">
        <v>186460.92</v>
      </c>
      <c r="E46" s="7">
        <v>393303.2</v>
      </c>
      <c r="F46" s="8">
        <v>130405.14</v>
      </c>
    </row>
    <row r="47" spans="1:10" x14ac:dyDescent="0.25">
      <c r="A47" s="6" t="s">
        <v>74</v>
      </c>
      <c r="B47" s="6" t="s">
        <v>75</v>
      </c>
      <c r="C47" s="7">
        <v>323566.05</v>
      </c>
      <c r="D47" s="7">
        <v>229124.09000000003</v>
      </c>
      <c r="E47" s="7">
        <v>438798.88</v>
      </c>
      <c r="F47" s="8">
        <v>216822.39999999999</v>
      </c>
    </row>
    <row r="48" spans="1:10" x14ac:dyDescent="0.25">
      <c r="A48" s="15" t="s">
        <v>76</v>
      </c>
      <c r="B48" s="15" t="s">
        <v>77</v>
      </c>
      <c r="C48" s="12">
        <v>9275597.5399999991</v>
      </c>
      <c r="D48" s="12">
        <v>7794605.0099999998</v>
      </c>
      <c r="E48" s="12">
        <v>8910512.3800000008</v>
      </c>
      <c r="F48" s="13">
        <v>13800198.270000001</v>
      </c>
    </row>
    <row r="49" spans="1:10" x14ac:dyDescent="0.25">
      <c r="A49" s="6" t="s">
        <v>78</v>
      </c>
      <c r="B49" s="6" t="s">
        <v>79</v>
      </c>
      <c r="C49" s="7">
        <v>525381.25</v>
      </c>
      <c r="D49" s="7">
        <v>316942</v>
      </c>
      <c r="E49" s="7">
        <v>3400998.6799999997</v>
      </c>
      <c r="F49" s="8">
        <v>1324636.3500000001</v>
      </c>
    </row>
    <row r="50" spans="1:10" x14ac:dyDescent="0.25">
      <c r="A50" s="6" t="s">
        <v>80</v>
      </c>
      <c r="B50" s="6" t="s">
        <v>81</v>
      </c>
      <c r="C50" s="7"/>
      <c r="D50" s="7"/>
      <c r="E50" s="7"/>
      <c r="F50" s="8">
        <v>0</v>
      </c>
    </row>
    <row r="51" spans="1:10" x14ac:dyDescent="0.25">
      <c r="A51" s="6" t="s">
        <v>595</v>
      </c>
      <c r="B51" s="6" t="s">
        <v>596</v>
      </c>
      <c r="C51" s="7"/>
      <c r="D51" s="7">
        <v>470</v>
      </c>
      <c r="E51" s="7">
        <v>0</v>
      </c>
    </row>
    <row r="52" spans="1:10" x14ac:dyDescent="0.25">
      <c r="A52" s="6" t="s">
        <v>82</v>
      </c>
      <c r="B52" s="6" t="s">
        <v>83</v>
      </c>
      <c r="C52" s="7"/>
      <c r="D52" s="7"/>
      <c r="E52" s="7">
        <v>0</v>
      </c>
      <c r="F52" s="8">
        <v>1324636.3500000001</v>
      </c>
    </row>
    <row r="53" spans="1:10" x14ac:dyDescent="0.25">
      <c r="A53" s="14" t="s">
        <v>84</v>
      </c>
      <c r="B53" s="14" t="s">
        <v>85</v>
      </c>
      <c r="C53" s="12">
        <v>142122813.91999999</v>
      </c>
      <c r="D53" s="12">
        <v>114195431.06999999</v>
      </c>
      <c r="E53" s="12">
        <v>111815094.88999997</v>
      </c>
      <c r="F53" s="13">
        <v>155339543.40000001</v>
      </c>
      <c r="G53" s="9">
        <f>C20+C37+C41+C48+C52</f>
        <v>141597432.66999999</v>
      </c>
      <c r="H53" s="9">
        <f t="shared" ref="H53:J53" si="2">D20+D37+D41+D48+D52</f>
        <v>121852110.95000002</v>
      </c>
      <c r="I53" s="9">
        <f t="shared" si="2"/>
        <v>108414096.20999998</v>
      </c>
      <c r="J53" s="9">
        <f t="shared" si="2"/>
        <v>155339543.40000001</v>
      </c>
    </row>
    <row r="54" spans="1:10" x14ac:dyDescent="0.25">
      <c r="A54" s="6" t="s">
        <v>86</v>
      </c>
      <c r="B54" s="6" t="s">
        <v>87</v>
      </c>
      <c r="C54" s="7"/>
      <c r="D54" s="7"/>
      <c r="E54" s="7"/>
    </row>
    <row r="55" spans="1:10" x14ac:dyDescent="0.25">
      <c r="A55" s="17" t="s">
        <v>88</v>
      </c>
      <c r="B55" s="17" t="s">
        <v>89</v>
      </c>
      <c r="C55" s="7">
        <v>2140807.67</v>
      </c>
      <c r="D55" s="7">
        <v>7974091.8799999999</v>
      </c>
      <c r="E55" s="7">
        <v>13353258.18</v>
      </c>
      <c r="F55" s="8">
        <v>13834088</v>
      </c>
    </row>
    <row r="56" spans="1:10" x14ac:dyDescent="0.25">
      <c r="A56" s="6" t="s">
        <v>90</v>
      </c>
      <c r="B56" s="6" t="s">
        <v>91</v>
      </c>
      <c r="C56" s="7">
        <v>146477773.40999997</v>
      </c>
      <c r="D56" s="7">
        <v>150568213.78000006</v>
      </c>
      <c r="E56" s="7">
        <v>169109708.04000005</v>
      </c>
      <c r="F56" s="8">
        <v>168685742.25</v>
      </c>
    </row>
    <row r="57" spans="1:10" x14ac:dyDescent="0.25">
      <c r="A57" s="6" t="s">
        <v>92</v>
      </c>
      <c r="B57" s="6" t="s">
        <v>93</v>
      </c>
      <c r="C57" s="7">
        <v>97878503.619999945</v>
      </c>
      <c r="D57" s="7">
        <v>88240023.390000015</v>
      </c>
      <c r="E57" s="7">
        <v>78941924.209999979</v>
      </c>
      <c r="F57" s="8">
        <v>73172678.140000001</v>
      </c>
    </row>
    <row r="58" spans="1:10" x14ac:dyDescent="0.25">
      <c r="A58" s="6" t="s">
        <v>94</v>
      </c>
      <c r="B58" s="6" t="s">
        <v>95</v>
      </c>
      <c r="C58" s="7">
        <v>19500.3</v>
      </c>
      <c r="D58" s="7">
        <v>23334.18</v>
      </c>
      <c r="E58" s="7">
        <v>33390.720000000001</v>
      </c>
      <c r="F58" s="8">
        <v>437377.27</v>
      </c>
    </row>
    <row r="59" spans="1:10" x14ac:dyDescent="0.25">
      <c r="A59" s="6" t="s">
        <v>96</v>
      </c>
      <c r="B59" s="6" t="s">
        <v>97</v>
      </c>
      <c r="C59" s="7"/>
      <c r="D59" s="7">
        <v>9964342.5099999998</v>
      </c>
      <c r="E59" s="7">
        <v>2669442.9900000002</v>
      </c>
      <c r="F59" s="8">
        <v>2669442.9900000002</v>
      </c>
    </row>
    <row r="60" spans="1:10" x14ac:dyDescent="0.25">
      <c r="A60" s="14" t="s">
        <v>98</v>
      </c>
      <c r="B60" s="14" t="s">
        <v>99</v>
      </c>
      <c r="C60" s="12">
        <v>246516585</v>
      </c>
      <c r="D60" s="12">
        <v>256770005.74000004</v>
      </c>
      <c r="E60" s="12">
        <v>264107724.14000008</v>
      </c>
      <c r="F60" s="13">
        <v>258799328.65000001</v>
      </c>
      <c r="G60" s="9">
        <f>C55+C56+C57+C58+C59</f>
        <v>246516584.99999991</v>
      </c>
      <c r="H60" s="9">
        <f t="shared" ref="H60:J60" si="3">D55+D56+D57+D58+D59</f>
        <v>256770005.74000007</v>
      </c>
      <c r="I60" s="9">
        <f t="shared" si="3"/>
        <v>264107724.14000005</v>
      </c>
      <c r="J60" s="9">
        <f t="shared" si="3"/>
        <v>258799328.65000001</v>
      </c>
    </row>
    <row r="61" spans="1:10" x14ac:dyDescent="0.25">
      <c r="A61" s="14" t="s">
        <v>100</v>
      </c>
      <c r="B61" s="14" t="s">
        <v>99</v>
      </c>
      <c r="C61" s="12">
        <v>246516585</v>
      </c>
      <c r="D61" s="12">
        <v>256770005.74000004</v>
      </c>
      <c r="E61" s="12">
        <v>264107724.14000008</v>
      </c>
      <c r="F61" s="13">
        <v>258799328.65000001</v>
      </c>
    </row>
    <row r="62" spans="1:10" x14ac:dyDescent="0.25">
      <c r="A62" s="14" t="s">
        <v>101</v>
      </c>
      <c r="B62" s="14" t="s">
        <v>102</v>
      </c>
      <c r="C62" s="12">
        <v>388626941.92000014</v>
      </c>
      <c r="D62" s="12">
        <v>370965436.80999994</v>
      </c>
      <c r="E62" s="12">
        <v>375922819.02999991</v>
      </c>
      <c r="F62" s="13">
        <v>414138872.04999977</v>
      </c>
      <c r="G62" s="9">
        <f>C53+C60</f>
        <v>388639398.91999996</v>
      </c>
      <c r="H62" s="9">
        <f t="shared" ref="H62:J62" si="4">D53+D60</f>
        <v>370965436.81000006</v>
      </c>
      <c r="I62" s="9">
        <f t="shared" si="4"/>
        <v>375922819.03000003</v>
      </c>
      <c r="J62" s="9">
        <f t="shared" si="4"/>
        <v>414138872.05000001</v>
      </c>
    </row>
    <row r="63" spans="1:10" x14ac:dyDescent="0.25">
      <c r="A63" s="18" t="s">
        <v>103</v>
      </c>
      <c r="B63" s="18" t="s">
        <v>104</v>
      </c>
      <c r="C63" s="7"/>
      <c r="D63" s="7"/>
      <c r="E63" s="7"/>
    </row>
    <row r="64" spans="1:10" x14ac:dyDescent="0.25">
      <c r="A64" s="18" t="s">
        <v>105</v>
      </c>
      <c r="B64" s="18" t="s">
        <v>106</v>
      </c>
      <c r="C64" s="7"/>
      <c r="D64" s="7"/>
      <c r="E64" s="7"/>
    </row>
    <row r="65" spans="1:10" x14ac:dyDescent="0.25">
      <c r="A65" s="6" t="s">
        <v>107</v>
      </c>
      <c r="B65" s="6" t="s">
        <v>108</v>
      </c>
      <c r="C65" s="7">
        <v>33132445.140000001</v>
      </c>
      <c r="D65" s="7">
        <v>47738237.030000001</v>
      </c>
      <c r="E65" s="7">
        <v>52321742.25</v>
      </c>
      <c r="F65" s="8">
        <v>49661094.600000001</v>
      </c>
    </row>
    <row r="66" spans="1:10" x14ac:dyDescent="0.25">
      <c r="A66" s="6" t="s">
        <v>109</v>
      </c>
      <c r="B66" s="6" t="s">
        <v>110</v>
      </c>
      <c r="C66" s="7">
        <v>24487397.100000001</v>
      </c>
      <c r="D66" s="7">
        <v>44614111.359999999</v>
      </c>
      <c r="E66" s="7">
        <v>60045155.270000003</v>
      </c>
      <c r="F66" s="8">
        <v>53835342.660000004</v>
      </c>
    </row>
    <row r="67" spans="1:10" x14ac:dyDescent="0.25">
      <c r="A67" s="6" t="s">
        <v>111</v>
      </c>
      <c r="B67" s="6" t="s">
        <v>112</v>
      </c>
      <c r="C67" s="7">
        <v>10349547.73</v>
      </c>
      <c r="D67" s="7">
        <v>12650279.699999999</v>
      </c>
      <c r="E67" s="7">
        <v>11383362.34</v>
      </c>
      <c r="F67" s="8">
        <v>8232598.8600000003</v>
      </c>
    </row>
    <row r="68" spans="1:10" x14ac:dyDescent="0.25">
      <c r="A68" s="6" t="s">
        <v>113</v>
      </c>
      <c r="B68" s="6" t="s">
        <v>114</v>
      </c>
      <c r="C68" s="7">
        <v>4849352.2300000004</v>
      </c>
      <c r="D68" s="7">
        <v>8361329.6500000004</v>
      </c>
      <c r="E68" s="7">
        <v>7866577.6200000001</v>
      </c>
      <c r="F68" s="8">
        <v>5978500.5</v>
      </c>
    </row>
    <row r="69" spans="1:10" x14ac:dyDescent="0.25">
      <c r="A69" s="6" t="s">
        <v>115</v>
      </c>
      <c r="B69" s="6" t="s">
        <v>116</v>
      </c>
      <c r="C69" s="7">
        <v>6633018.8300000001</v>
      </c>
      <c r="D69" s="7">
        <v>9674785.0299999993</v>
      </c>
      <c r="E69" s="7">
        <v>23341235.949999999</v>
      </c>
      <c r="F69" s="8">
        <v>4948096.37</v>
      </c>
    </row>
    <row r="70" spans="1:10" x14ac:dyDescent="0.25">
      <c r="A70" s="6" t="s">
        <v>117</v>
      </c>
      <c r="B70" s="6" t="s">
        <v>118</v>
      </c>
      <c r="C70" s="7">
        <v>8376465.3600000003</v>
      </c>
      <c r="D70" s="7">
        <v>7791418.2000000002</v>
      </c>
      <c r="E70" s="7">
        <v>3592382.8</v>
      </c>
      <c r="F70" s="8">
        <v>2148105</v>
      </c>
    </row>
    <row r="71" spans="1:10" x14ac:dyDescent="0.25">
      <c r="A71" s="6" t="s">
        <v>119</v>
      </c>
      <c r="B71" s="6" t="s">
        <v>120</v>
      </c>
      <c r="C71" s="7">
        <v>1579667</v>
      </c>
      <c r="D71" s="7">
        <v>959500</v>
      </c>
      <c r="E71" s="7">
        <v>1385500</v>
      </c>
    </row>
    <row r="72" spans="1:10" x14ac:dyDescent="0.25">
      <c r="A72" s="10" t="s">
        <v>487</v>
      </c>
      <c r="B72" s="10" t="s">
        <v>488</v>
      </c>
      <c r="C72" s="7"/>
      <c r="D72" s="7"/>
      <c r="E72" s="7"/>
      <c r="F72" s="8">
        <v>4680000</v>
      </c>
    </row>
    <row r="73" spans="1:10" x14ac:dyDescent="0.25">
      <c r="A73" s="19" t="s">
        <v>121</v>
      </c>
      <c r="B73" s="19" t="s">
        <v>122</v>
      </c>
      <c r="C73" s="12">
        <v>89407893.390000001</v>
      </c>
      <c r="D73" s="12">
        <v>131789660.97000001</v>
      </c>
      <c r="E73" s="12">
        <v>159935956.22999999</v>
      </c>
      <c r="F73" s="13">
        <v>129483737.98999999</v>
      </c>
      <c r="G73" s="9">
        <f>SUM(C65:C72)</f>
        <v>89407893.390000001</v>
      </c>
      <c r="H73" s="9">
        <f t="shared" ref="H73:J73" si="5">SUM(D65:D72)</f>
        <v>131789660.97000001</v>
      </c>
      <c r="I73" s="9">
        <f t="shared" si="5"/>
        <v>159935956.23000002</v>
      </c>
      <c r="J73" s="9">
        <f t="shared" si="5"/>
        <v>129483737.99000001</v>
      </c>
    </row>
    <row r="74" spans="1:10" x14ac:dyDescent="0.25">
      <c r="A74" s="6" t="s">
        <v>123</v>
      </c>
      <c r="B74" s="6" t="s">
        <v>124</v>
      </c>
      <c r="C74" s="7">
        <v>1789040</v>
      </c>
      <c r="D74" s="7">
        <v>577405.5</v>
      </c>
      <c r="E74" s="7">
        <v>1261196.25</v>
      </c>
      <c r="F74" s="8">
        <v>1976311.75</v>
      </c>
    </row>
    <row r="75" spans="1:10" x14ac:dyDescent="0.25">
      <c r="A75" s="6" t="s">
        <v>125</v>
      </c>
      <c r="B75" s="6" t="s">
        <v>126</v>
      </c>
      <c r="C75" s="7">
        <v>1025012.5</v>
      </c>
      <c r="D75" s="7">
        <v>406667.75</v>
      </c>
      <c r="E75" s="7">
        <v>249198</v>
      </c>
      <c r="F75" s="8">
        <v>287854.25</v>
      </c>
    </row>
    <row r="76" spans="1:10" x14ac:dyDescent="0.25">
      <c r="A76" s="6" t="s">
        <v>127</v>
      </c>
      <c r="B76" s="6" t="s">
        <v>128</v>
      </c>
      <c r="C76" s="7">
        <v>8336</v>
      </c>
      <c r="D76" s="7">
        <v>270</v>
      </c>
      <c r="E76" s="7">
        <v>7414.75</v>
      </c>
      <c r="F76" s="8">
        <v>296422.75</v>
      </c>
    </row>
    <row r="77" spans="1:10" x14ac:dyDescent="0.25">
      <c r="A77" s="6" t="s">
        <v>129</v>
      </c>
      <c r="B77" s="6" t="s">
        <v>130</v>
      </c>
      <c r="C77" s="7">
        <v>5802</v>
      </c>
      <c r="D77" s="7">
        <v>3446</v>
      </c>
      <c r="E77" s="7"/>
    </row>
    <row r="78" spans="1:10" ht="30" x14ac:dyDescent="0.25">
      <c r="A78" s="6" t="s">
        <v>131</v>
      </c>
      <c r="B78" s="6" t="s">
        <v>132</v>
      </c>
      <c r="C78" s="7">
        <v>1834792.2</v>
      </c>
      <c r="D78" s="7">
        <v>4420042.2</v>
      </c>
      <c r="E78" s="7"/>
      <c r="F78" s="8">
        <v>6323553.5</v>
      </c>
    </row>
    <row r="79" spans="1:10" x14ac:dyDescent="0.25">
      <c r="A79" s="19" t="s">
        <v>133</v>
      </c>
      <c r="B79" s="19" t="s">
        <v>134</v>
      </c>
      <c r="C79" s="12">
        <v>4662982.7</v>
      </c>
      <c r="D79" s="12">
        <v>5407831.4500000002</v>
      </c>
      <c r="E79" s="12">
        <v>1517809</v>
      </c>
      <c r="F79" s="13">
        <v>8884142.25</v>
      </c>
      <c r="G79" s="9">
        <f>SUM(C74:C78)</f>
        <v>4662982.7</v>
      </c>
      <c r="H79" s="9">
        <f t="shared" ref="H79:J79" si="6">SUM(D74:D78)</f>
        <v>5407831.4500000002</v>
      </c>
      <c r="I79" s="9">
        <f t="shared" si="6"/>
        <v>1517809</v>
      </c>
      <c r="J79" s="9">
        <f t="shared" si="6"/>
        <v>8884142.25</v>
      </c>
    </row>
    <row r="80" spans="1:10" x14ac:dyDescent="0.25">
      <c r="A80" s="6" t="s">
        <v>135</v>
      </c>
      <c r="B80" s="6" t="s">
        <v>136</v>
      </c>
      <c r="C80" s="7">
        <v>1937480.33</v>
      </c>
      <c r="D80" s="7">
        <v>879468.56</v>
      </c>
      <c r="E80" s="7"/>
    </row>
    <row r="81" spans="1:10" x14ac:dyDescent="0.25">
      <c r="A81" s="6" t="s">
        <v>137</v>
      </c>
      <c r="B81" s="6" t="s">
        <v>138</v>
      </c>
      <c r="C81" s="7">
        <v>400</v>
      </c>
      <c r="D81" s="7">
        <v>202874</v>
      </c>
      <c r="E81" s="7"/>
    </row>
    <row r="82" spans="1:10" x14ac:dyDescent="0.25">
      <c r="A82" s="6" t="s">
        <v>139</v>
      </c>
      <c r="B82" s="6" t="s">
        <v>140</v>
      </c>
      <c r="C82" s="7">
        <v>9736613.8300000001</v>
      </c>
      <c r="D82" s="7">
        <v>7838162</v>
      </c>
      <c r="E82" s="7">
        <v>8135441.7599999998</v>
      </c>
      <c r="F82" s="8">
        <v>14200041.310000001</v>
      </c>
    </row>
    <row r="83" spans="1:10" x14ac:dyDescent="0.25">
      <c r="A83" s="6" t="s">
        <v>141</v>
      </c>
      <c r="B83" s="6" t="s">
        <v>142</v>
      </c>
      <c r="C83" s="7">
        <v>5424.5</v>
      </c>
      <c r="D83" s="7">
        <v>31402.5</v>
      </c>
      <c r="E83" s="7">
        <v>188082.78</v>
      </c>
      <c r="F83" s="8">
        <v>180370.38</v>
      </c>
    </row>
    <row r="84" spans="1:10" x14ac:dyDescent="0.25">
      <c r="A84" s="6" t="s">
        <v>143</v>
      </c>
      <c r="B84" s="6" t="s">
        <v>144</v>
      </c>
      <c r="C84" s="7">
        <v>845114.8</v>
      </c>
      <c r="D84" s="7">
        <v>327447</v>
      </c>
      <c r="E84" s="7">
        <v>2023035.25</v>
      </c>
      <c r="F84" s="8">
        <v>1709250.25</v>
      </c>
    </row>
    <row r="85" spans="1:10" x14ac:dyDescent="0.25">
      <c r="A85" s="6" t="s">
        <v>145</v>
      </c>
      <c r="B85" s="6" t="s">
        <v>146</v>
      </c>
      <c r="C85" s="7">
        <v>3444057.61</v>
      </c>
      <c r="D85" s="7">
        <v>2122892.3200000003</v>
      </c>
      <c r="E85" s="7">
        <v>1512621.52</v>
      </c>
      <c r="F85" s="8">
        <v>1405689.3</v>
      </c>
    </row>
    <row r="86" spans="1:10" x14ac:dyDescent="0.25">
      <c r="A86" s="10" t="s">
        <v>489</v>
      </c>
      <c r="B86" s="10" t="s">
        <v>490</v>
      </c>
      <c r="C86" s="7"/>
      <c r="D86" s="7"/>
      <c r="E86" s="7">
        <v>0</v>
      </c>
      <c r="F86" s="8">
        <v>5108575.5999999996</v>
      </c>
    </row>
    <row r="87" spans="1:10" x14ac:dyDescent="0.25">
      <c r="A87" s="10" t="s">
        <v>491</v>
      </c>
      <c r="B87" s="10" t="s">
        <v>492</v>
      </c>
      <c r="C87" s="7"/>
      <c r="D87" s="7"/>
      <c r="E87" s="7">
        <v>4382301.6399999997</v>
      </c>
      <c r="F87" s="8">
        <v>14992261.309999999</v>
      </c>
    </row>
    <row r="88" spans="1:10" x14ac:dyDescent="0.25">
      <c r="A88" s="10" t="s">
        <v>493</v>
      </c>
      <c r="B88" s="10" t="s">
        <v>494</v>
      </c>
      <c r="C88" s="7"/>
      <c r="D88" s="7"/>
      <c r="E88" s="7">
        <v>136174</v>
      </c>
      <c r="F88" s="8">
        <v>5182194</v>
      </c>
    </row>
    <row r="89" spans="1:10" x14ac:dyDescent="0.25">
      <c r="A89" s="10" t="s">
        <v>495</v>
      </c>
      <c r="B89" s="10" t="s">
        <v>496</v>
      </c>
      <c r="C89" s="7"/>
      <c r="D89" s="7"/>
      <c r="E89" s="7">
        <v>7546</v>
      </c>
      <c r="F89" s="8">
        <v>32702</v>
      </c>
    </row>
    <row r="90" spans="1:10" x14ac:dyDescent="0.25">
      <c r="A90" s="6" t="s">
        <v>147</v>
      </c>
      <c r="B90" s="6" t="s">
        <v>148</v>
      </c>
      <c r="C90" s="7"/>
      <c r="D90" s="7"/>
      <c r="E90" s="7">
        <v>2000</v>
      </c>
      <c r="F90" s="8">
        <v>2000</v>
      </c>
    </row>
    <row r="91" spans="1:10" x14ac:dyDescent="0.25">
      <c r="A91" s="6" t="s">
        <v>149</v>
      </c>
      <c r="B91" s="6" t="s">
        <v>150</v>
      </c>
      <c r="C91" s="7">
        <v>20084600.809999999</v>
      </c>
      <c r="D91" s="7">
        <v>23144254.969999999</v>
      </c>
      <c r="E91" s="7">
        <v>8656206.4400000013</v>
      </c>
      <c r="F91" s="8">
        <v>6414361.8900000006</v>
      </c>
    </row>
    <row r="92" spans="1:10" x14ac:dyDescent="0.25">
      <c r="A92" s="10" t="s">
        <v>497</v>
      </c>
      <c r="B92" s="10" t="s">
        <v>162</v>
      </c>
      <c r="C92" s="7"/>
      <c r="D92" s="7"/>
      <c r="E92" s="7">
        <v>782800.67</v>
      </c>
      <c r="F92" s="8">
        <v>2299596.42</v>
      </c>
    </row>
    <row r="93" spans="1:10" x14ac:dyDescent="0.25">
      <c r="A93" s="6" t="s">
        <v>151</v>
      </c>
      <c r="B93" s="6" t="s">
        <v>152</v>
      </c>
      <c r="C93" s="7">
        <v>200</v>
      </c>
      <c r="D93" s="7">
        <v>214939</v>
      </c>
      <c r="E93" s="7">
        <v>299439</v>
      </c>
      <c r="F93" s="8">
        <v>28000</v>
      </c>
    </row>
    <row r="94" spans="1:10" x14ac:dyDescent="0.25">
      <c r="A94" s="20" t="s">
        <v>556</v>
      </c>
      <c r="B94" s="20" t="s">
        <v>557</v>
      </c>
      <c r="C94" s="12">
        <f>SUM(C80:C93)</f>
        <v>36053891.879999995</v>
      </c>
      <c r="D94" s="12">
        <f t="shared" ref="D94:E94" si="7">SUM(D80:D93)</f>
        <v>34761440.350000001</v>
      </c>
      <c r="E94" s="12">
        <f t="shared" si="7"/>
        <v>26125649.060000002</v>
      </c>
      <c r="F94" s="13">
        <v>51555042.459999993</v>
      </c>
      <c r="G94" s="9">
        <f>C80+C81+C82+C83+C84+C85+C86+C87+C88+C89+C90+C91+C92+C93</f>
        <v>36053891.879999995</v>
      </c>
      <c r="H94" s="9">
        <f t="shared" ref="H94:I94" si="8">D80+D81+D82+D83+D84+D85+D86+D87+D88+D89+D90+D91+D92+D93</f>
        <v>34761440.350000001</v>
      </c>
      <c r="I94" s="9">
        <f t="shared" si="8"/>
        <v>26125649.060000002</v>
      </c>
      <c r="J94" s="9">
        <f>F80+F81+F82+F83+F84+F85+F86+F87+F88+F89+F90+F91+F92+F93</f>
        <v>51555042.460000008</v>
      </c>
    </row>
    <row r="95" spans="1:10" x14ac:dyDescent="0.25">
      <c r="A95" s="19" t="s">
        <v>153</v>
      </c>
      <c r="B95" s="19" t="s">
        <v>154</v>
      </c>
      <c r="C95" s="12">
        <v>130124767.97000001</v>
      </c>
      <c r="D95" s="12">
        <v>171958932.77000001</v>
      </c>
      <c r="E95" s="12">
        <v>187579414.28999993</v>
      </c>
      <c r="F95" s="13">
        <v>189922922.69999996</v>
      </c>
      <c r="G95" s="9">
        <f>C73+C79+C94</f>
        <v>130124767.97</v>
      </c>
      <c r="H95" s="9">
        <f t="shared" ref="H95:I95" si="9">D73+D79+D94</f>
        <v>171958932.77000001</v>
      </c>
      <c r="I95" s="9">
        <f t="shared" si="9"/>
        <v>187579414.28999999</v>
      </c>
      <c r="J95" s="9">
        <f>F73+F79+F94</f>
        <v>189922922.69999999</v>
      </c>
    </row>
    <row r="96" spans="1:10" x14ac:dyDescent="0.25">
      <c r="A96" s="19" t="s">
        <v>155</v>
      </c>
      <c r="B96" s="19" t="s">
        <v>156</v>
      </c>
      <c r="C96" s="12"/>
      <c r="D96" s="12"/>
      <c r="E96" s="12"/>
      <c r="F96" s="13"/>
      <c r="G96" s="9">
        <f>C95-G95</f>
        <v>0</v>
      </c>
    </row>
    <row r="97" spans="1:10" x14ac:dyDescent="0.25">
      <c r="A97" s="6" t="s">
        <v>157</v>
      </c>
      <c r="B97" s="6" t="s">
        <v>144</v>
      </c>
      <c r="C97" s="7"/>
      <c r="D97" s="7"/>
      <c r="E97" s="7"/>
    </row>
    <row r="98" spans="1:10" x14ac:dyDescent="0.25">
      <c r="A98" s="6" t="s">
        <v>158</v>
      </c>
      <c r="B98" s="6" t="s">
        <v>146</v>
      </c>
      <c r="C98" s="7"/>
      <c r="D98" s="7"/>
      <c r="E98" s="7"/>
    </row>
    <row r="99" spans="1:10" x14ac:dyDescent="0.25">
      <c r="A99" s="6" t="s">
        <v>159</v>
      </c>
      <c r="B99" s="6" t="s">
        <v>160</v>
      </c>
      <c r="C99" s="7"/>
      <c r="D99" s="7"/>
      <c r="E99" s="7"/>
    </row>
    <row r="100" spans="1:10" x14ac:dyDescent="0.25">
      <c r="A100" s="6" t="s">
        <v>161</v>
      </c>
      <c r="B100" s="6" t="s">
        <v>162</v>
      </c>
      <c r="C100" s="7">
        <v>20062689.68</v>
      </c>
      <c r="D100" s="7"/>
      <c r="E100" s="7">
        <v>3286695.04</v>
      </c>
      <c r="F100" s="8">
        <v>5359422.0600000005</v>
      </c>
    </row>
    <row r="101" spans="1:10" x14ac:dyDescent="0.25">
      <c r="A101" s="6" t="s">
        <v>163</v>
      </c>
      <c r="B101" s="6" t="s">
        <v>164</v>
      </c>
      <c r="C101" s="7"/>
      <c r="D101" s="7"/>
      <c r="E101" s="7"/>
      <c r="F101" s="8">
        <v>349439</v>
      </c>
    </row>
    <row r="102" spans="1:10" x14ac:dyDescent="0.25">
      <c r="A102" s="19" t="s">
        <v>165</v>
      </c>
      <c r="B102" s="19" t="s">
        <v>166</v>
      </c>
      <c r="C102" s="12">
        <v>20062689.68</v>
      </c>
      <c r="D102" s="12">
        <v>0</v>
      </c>
      <c r="E102" s="12">
        <v>3286695.04</v>
      </c>
      <c r="F102" s="13">
        <v>5708861.0600000005</v>
      </c>
    </row>
    <row r="103" spans="1:10" x14ac:dyDescent="0.25">
      <c r="A103" s="19" t="s">
        <v>167</v>
      </c>
      <c r="B103" s="19" t="s">
        <v>168</v>
      </c>
      <c r="C103" s="12">
        <v>150187457.65000001</v>
      </c>
      <c r="D103" s="12">
        <v>171958932.77000001</v>
      </c>
      <c r="E103" s="12">
        <v>190866109.32999992</v>
      </c>
      <c r="F103" s="13">
        <v>195631783.75999996</v>
      </c>
      <c r="G103" s="9">
        <f>C95+C102</f>
        <v>150187457.65000001</v>
      </c>
      <c r="H103" s="9">
        <f t="shared" ref="H103:J103" si="10">D95+D102</f>
        <v>171958932.77000001</v>
      </c>
      <c r="I103" s="9">
        <f t="shared" si="10"/>
        <v>190866109.32999992</v>
      </c>
      <c r="J103" s="9">
        <f t="shared" si="10"/>
        <v>195631783.75999996</v>
      </c>
    </row>
    <row r="104" spans="1:10" x14ac:dyDescent="0.25">
      <c r="A104" s="6" t="s">
        <v>169</v>
      </c>
      <c r="B104" s="6" t="s">
        <v>170</v>
      </c>
      <c r="C104" s="7"/>
      <c r="D104" s="7"/>
      <c r="E104" s="7"/>
    </row>
    <row r="105" spans="1:10" x14ac:dyDescent="0.25">
      <c r="A105" s="6" t="s">
        <v>171</v>
      </c>
      <c r="B105" s="6" t="s">
        <v>172</v>
      </c>
      <c r="C105" s="7">
        <v>60132804.939999998</v>
      </c>
      <c r="D105" s="7">
        <v>60132804.939999998</v>
      </c>
      <c r="E105" s="7">
        <v>60132804.939999998</v>
      </c>
      <c r="F105" s="8">
        <v>60132804.939999998</v>
      </c>
    </row>
    <row r="106" spans="1:10" x14ac:dyDescent="0.25">
      <c r="A106" s="6" t="s">
        <v>173</v>
      </c>
      <c r="B106" s="6" t="s">
        <v>174</v>
      </c>
      <c r="C106" s="7">
        <v>198618936.18000001</v>
      </c>
      <c r="D106" s="7">
        <v>159693432.83000001</v>
      </c>
      <c r="E106" s="7">
        <v>152229381.88999999</v>
      </c>
      <c r="F106" s="8">
        <v>127498983.31999999</v>
      </c>
    </row>
    <row r="107" spans="1:10" x14ac:dyDescent="0.25">
      <c r="A107" s="6" t="s">
        <v>175</v>
      </c>
      <c r="B107" s="6" t="s">
        <v>176</v>
      </c>
      <c r="C107" s="7"/>
      <c r="D107" s="7"/>
      <c r="E107" s="7"/>
    </row>
    <row r="108" spans="1:10" x14ac:dyDescent="0.25">
      <c r="A108" s="6" t="s">
        <v>177</v>
      </c>
      <c r="B108" s="6" t="s">
        <v>178</v>
      </c>
      <c r="C108" s="7">
        <v>-20299799.850000169</v>
      </c>
      <c r="D108" s="7">
        <v>-20819733.730000276</v>
      </c>
      <c r="E108" s="7">
        <v>-27305477.12999979</v>
      </c>
      <c r="F108" s="8">
        <v>30875300.029999938</v>
      </c>
    </row>
    <row r="109" spans="1:10" x14ac:dyDescent="0.25">
      <c r="A109" s="21" t="s">
        <v>498</v>
      </c>
      <c r="B109" s="21" t="s">
        <v>499</v>
      </c>
      <c r="C109" s="12">
        <f>SUM(C105:C108)</f>
        <v>238451941.26999983</v>
      </c>
      <c r="D109" s="12">
        <f>SUM(D105:D108)</f>
        <v>199006504.03999972</v>
      </c>
      <c r="E109" s="12">
        <v>185056709.69999987</v>
      </c>
      <c r="F109" s="13">
        <v>218679365.97000003</v>
      </c>
      <c r="G109" s="9">
        <f>C105+C106+C108</f>
        <v>238451941.26999983</v>
      </c>
      <c r="H109" s="9">
        <f t="shared" ref="H109" si="11">D105+D106+D108</f>
        <v>199006504.03999972</v>
      </c>
      <c r="I109" s="9">
        <f>E105+E106+E108</f>
        <v>185056709.7000002</v>
      </c>
      <c r="J109" s="9">
        <f>F105+F106+F108</f>
        <v>218507088.28999993</v>
      </c>
    </row>
    <row r="110" spans="1:10" x14ac:dyDescent="0.25">
      <c r="A110" s="19" t="s">
        <v>179</v>
      </c>
      <c r="B110" s="19" t="s">
        <v>180</v>
      </c>
      <c r="C110" s="12">
        <v>388639398.92000043</v>
      </c>
      <c r="D110" s="12">
        <v>370965436.80999953</v>
      </c>
      <c r="E110" s="12">
        <v>375922819.02999967</v>
      </c>
      <c r="F110" s="13">
        <v>414311149.73000044</v>
      </c>
      <c r="G110" s="22">
        <f>C103+C109</f>
        <v>388639398.91999984</v>
      </c>
      <c r="H110" s="22">
        <f t="shared" ref="H110:J110" si="12">D103+D109</f>
        <v>370965436.8099997</v>
      </c>
      <c r="I110" s="22">
        <f>E103+E109</f>
        <v>375922819.02999979</v>
      </c>
      <c r="J110" s="22">
        <f t="shared" si="12"/>
        <v>414311149.73000002</v>
      </c>
    </row>
    <row r="111" spans="1:10" x14ac:dyDescent="0.25">
      <c r="A111" s="23" t="s">
        <v>181</v>
      </c>
      <c r="B111" s="23" t="s">
        <v>182</v>
      </c>
      <c r="C111" s="12"/>
      <c r="D111" s="12"/>
      <c r="E111" s="12"/>
      <c r="F111" s="13"/>
    </row>
    <row r="112" spans="1:10" x14ac:dyDescent="0.25">
      <c r="A112" s="23" t="s">
        <v>183</v>
      </c>
      <c r="B112" s="23" t="s">
        <v>184</v>
      </c>
      <c r="C112" s="12"/>
      <c r="D112" s="12"/>
      <c r="E112" s="12"/>
      <c r="F112" s="13"/>
    </row>
    <row r="113" spans="1:6" ht="30" x14ac:dyDescent="0.25">
      <c r="A113" s="24" t="s">
        <v>185</v>
      </c>
      <c r="B113" s="24" t="s">
        <v>569</v>
      </c>
      <c r="C113" s="7"/>
      <c r="D113" s="7"/>
      <c r="E113" s="7"/>
    </row>
    <row r="114" spans="1:6" x14ac:dyDescent="0.25">
      <c r="A114" s="25" t="s">
        <v>500</v>
      </c>
      <c r="B114" s="25" t="s">
        <v>501</v>
      </c>
      <c r="C114" s="7"/>
      <c r="D114" s="7"/>
      <c r="E114" s="7">
        <v>0</v>
      </c>
      <c r="F114" s="8">
        <v>17027595.129999999</v>
      </c>
    </row>
    <row r="115" spans="1:6" ht="30" x14ac:dyDescent="0.25">
      <c r="A115" s="6" t="s">
        <v>186</v>
      </c>
      <c r="B115" s="6" t="s">
        <v>597</v>
      </c>
      <c r="C115" s="7">
        <v>50437262.009999998</v>
      </c>
      <c r="D115" s="7">
        <v>54748973.009999998</v>
      </c>
      <c r="E115" s="7">
        <v>61296870.350000001</v>
      </c>
      <c r="F115" s="8">
        <v>35357130.670000002</v>
      </c>
    </row>
    <row r="116" spans="1:6" ht="30" x14ac:dyDescent="0.25">
      <c r="A116" s="6" t="s">
        <v>188</v>
      </c>
      <c r="B116" s="6" t="s">
        <v>189</v>
      </c>
      <c r="C116" s="7">
        <v>-10190543.74</v>
      </c>
      <c r="D116" s="7">
        <v>-11726519.16</v>
      </c>
      <c r="E116" s="7">
        <v>-8534604.4499999993</v>
      </c>
    </row>
    <row r="117" spans="1:6" x14ac:dyDescent="0.25">
      <c r="A117" s="10" t="s">
        <v>502</v>
      </c>
      <c r="B117" s="10" t="s">
        <v>503</v>
      </c>
      <c r="C117" s="7"/>
      <c r="D117" s="7"/>
      <c r="E117" s="7">
        <v>-22432991.57</v>
      </c>
      <c r="F117" s="8">
        <v>-24845787.940000001</v>
      </c>
    </row>
    <row r="118" spans="1:6" x14ac:dyDescent="0.25">
      <c r="A118" s="6" t="s">
        <v>190</v>
      </c>
      <c r="B118" s="6" t="s">
        <v>191</v>
      </c>
      <c r="C118" s="26">
        <v>40246718.269999996</v>
      </c>
      <c r="D118" s="26">
        <v>43022453.849999994</v>
      </c>
      <c r="E118" s="26">
        <v>30329274.330000006</v>
      </c>
      <c r="F118" s="27">
        <v>27538937.859999996</v>
      </c>
    </row>
    <row r="119" spans="1:6" x14ac:dyDescent="0.25">
      <c r="A119" s="10" t="s">
        <v>504</v>
      </c>
      <c r="B119" s="10" t="s">
        <v>505</v>
      </c>
      <c r="C119" s="7"/>
      <c r="D119" s="7"/>
      <c r="E119" s="7">
        <v>8402286.9900000002</v>
      </c>
      <c r="F119" s="8">
        <v>7330277.7000000002</v>
      </c>
    </row>
    <row r="120" spans="1:6" x14ac:dyDescent="0.25">
      <c r="A120" s="10" t="s">
        <v>506</v>
      </c>
      <c r="B120" s="10" t="s">
        <v>507</v>
      </c>
      <c r="C120" s="7"/>
      <c r="D120" s="7"/>
      <c r="E120" s="7">
        <v>6008141</v>
      </c>
      <c r="F120" s="8">
        <v>5770898</v>
      </c>
    </row>
    <row r="121" spans="1:6" ht="30" x14ac:dyDescent="0.25">
      <c r="A121" s="10" t="s">
        <v>508</v>
      </c>
      <c r="B121" s="10" t="s">
        <v>509</v>
      </c>
      <c r="C121" s="7"/>
      <c r="D121" s="7"/>
      <c r="E121" s="7"/>
    </row>
    <row r="122" spans="1:6" x14ac:dyDescent="0.25">
      <c r="A122" s="10" t="s">
        <v>510</v>
      </c>
      <c r="B122" s="10" t="s">
        <v>511</v>
      </c>
      <c r="C122" s="7"/>
      <c r="D122" s="7"/>
      <c r="E122" s="7">
        <v>-5163249.04</v>
      </c>
      <c r="F122" s="8">
        <v>-5033443.41</v>
      </c>
    </row>
    <row r="123" spans="1:6" ht="30" x14ac:dyDescent="0.25">
      <c r="A123" s="10" t="s">
        <v>512</v>
      </c>
      <c r="B123" s="10" t="s">
        <v>513</v>
      </c>
      <c r="C123" s="26"/>
      <c r="D123" s="26"/>
      <c r="E123" s="26">
        <v>9247178.9499999993</v>
      </c>
      <c r="F123" s="27">
        <v>8067732.2899999991</v>
      </c>
    </row>
    <row r="124" spans="1:6" x14ac:dyDescent="0.25">
      <c r="A124" s="6" t="s">
        <v>192</v>
      </c>
      <c r="B124" s="6" t="s">
        <v>193</v>
      </c>
      <c r="C124" s="7">
        <v>134947470.19999999</v>
      </c>
      <c r="D124" s="7">
        <v>133256275.13999999</v>
      </c>
      <c r="E124" s="7">
        <v>145154474.46000001</v>
      </c>
      <c r="F124" s="8">
        <v>89721563.420000002</v>
      </c>
    </row>
    <row r="125" spans="1:6" ht="30" x14ac:dyDescent="0.25">
      <c r="A125" s="6" t="s">
        <v>194</v>
      </c>
      <c r="B125" s="6" t="s">
        <v>195</v>
      </c>
      <c r="C125" s="7">
        <v>-56700616.930000007</v>
      </c>
      <c r="D125" s="7">
        <v>-47570064.589999996</v>
      </c>
      <c r="E125" s="7">
        <v>-38400295.100000001</v>
      </c>
      <c r="F125" s="8">
        <v>-36203449.090000004</v>
      </c>
    </row>
    <row r="126" spans="1:6" x14ac:dyDescent="0.25">
      <c r="A126" s="10" t="s">
        <v>514</v>
      </c>
      <c r="B126" s="10" t="s">
        <v>515</v>
      </c>
      <c r="C126" s="7"/>
      <c r="D126" s="7"/>
      <c r="E126" s="7">
        <v>-32563816.41</v>
      </c>
      <c r="F126" s="8">
        <v>-12836648.48</v>
      </c>
    </row>
    <row r="127" spans="1:6" ht="30" x14ac:dyDescent="0.25">
      <c r="A127" s="6" t="s">
        <v>196</v>
      </c>
      <c r="B127" s="6" t="s">
        <v>197</v>
      </c>
      <c r="C127" s="7"/>
      <c r="D127" s="7"/>
      <c r="E127" s="7">
        <v>17841970.609999999</v>
      </c>
      <c r="F127" s="8">
        <v>1853974.74</v>
      </c>
    </row>
    <row r="128" spans="1:6" x14ac:dyDescent="0.25">
      <c r="A128" s="6" t="s">
        <v>198</v>
      </c>
      <c r="B128" s="6" t="s">
        <v>199</v>
      </c>
      <c r="C128" s="26">
        <v>78246853.269999996</v>
      </c>
      <c r="D128" s="26">
        <v>85686210.549999982</v>
      </c>
      <c r="E128" s="26">
        <v>92032333.560000017</v>
      </c>
      <c r="F128" s="27">
        <v>42535440.590000004</v>
      </c>
    </row>
    <row r="129" spans="1:6" ht="30" x14ac:dyDescent="0.25">
      <c r="A129" s="6" t="s">
        <v>200</v>
      </c>
      <c r="B129" s="6" t="s">
        <v>201</v>
      </c>
      <c r="C129" s="7">
        <v>14180830</v>
      </c>
      <c r="D129" s="7">
        <v>15471518.08</v>
      </c>
      <c r="E129" s="7">
        <v>15898784.42</v>
      </c>
      <c r="F129" s="8">
        <v>7308554.5</v>
      </c>
    </row>
    <row r="130" spans="1:6" x14ac:dyDescent="0.25">
      <c r="A130" s="6" t="s">
        <v>202</v>
      </c>
      <c r="B130" s="6" t="s">
        <v>203</v>
      </c>
      <c r="C130" s="7">
        <v>-5795044.1399999997</v>
      </c>
      <c r="D130" s="7">
        <v>-5818844.8300000001</v>
      </c>
      <c r="E130" s="7">
        <v>-4104065.82</v>
      </c>
      <c r="F130" s="8">
        <v>-360011</v>
      </c>
    </row>
    <row r="131" spans="1:6" ht="30" x14ac:dyDescent="0.25">
      <c r="A131" s="6" t="s">
        <v>204</v>
      </c>
      <c r="B131" s="6" t="s">
        <v>205</v>
      </c>
      <c r="C131" s="7"/>
      <c r="D131" s="7">
        <v>794.5</v>
      </c>
      <c r="E131" s="7">
        <v>236956</v>
      </c>
    </row>
    <row r="132" spans="1:6" x14ac:dyDescent="0.25">
      <c r="A132" s="6" t="s">
        <v>206</v>
      </c>
      <c r="B132" s="6" t="s">
        <v>207</v>
      </c>
      <c r="C132" s="26">
        <v>8385785.8600000003</v>
      </c>
      <c r="D132" s="26">
        <v>9653467.75</v>
      </c>
      <c r="E132" s="26">
        <v>12031674.6</v>
      </c>
      <c r="F132" s="27">
        <v>6948543.5</v>
      </c>
    </row>
    <row r="133" spans="1:6" x14ac:dyDescent="0.25">
      <c r="A133" s="10" t="s">
        <v>516</v>
      </c>
      <c r="B133" s="10" t="s">
        <v>517</v>
      </c>
      <c r="C133" s="7"/>
      <c r="D133" s="7"/>
      <c r="E133" s="7"/>
    </row>
    <row r="134" spans="1:6" x14ac:dyDescent="0.25">
      <c r="A134" s="6" t="s">
        <v>208</v>
      </c>
      <c r="B134" s="6" t="s">
        <v>209</v>
      </c>
      <c r="C134" s="7">
        <v>32177178.25</v>
      </c>
      <c r="D134" s="7">
        <v>27329266.699999999</v>
      </c>
      <c r="E134" s="7">
        <v>32829798.400000002</v>
      </c>
      <c r="F134" s="8">
        <v>9467918.9000000004</v>
      </c>
    </row>
    <row r="135" spans="1:6" ht="30" x14ac:dyDescent="0.25">
      <c r="A135" s="6" t="s">
        <v>210</v>
      </c>
      <c r="B135" s="6" t="s">
        <v>211</v>
      </c>
      <c r="C135" s="7">
        <v>-4982324.3499999996</v>
      </c>
      <c r="D135" s="7">
        <v>-181460.9</v>
      </c>
      <c r="E135" s="7">
        <v>-3311772.8000000003</v>
      </c>
      <c r="F135" s="8">
        <v>-262095.05</v>
      </c>
    </row>
    <row r="136" spans="1:6" ht="30" x14ac:dyDescent="0.25">
      <c r="A136" s="6" t="s">
        <v>212</v>
      </c>
      <c r="B136" s="6" t="s">
        <v>213</v>
      </c>
      <c r="C136" s="7">
        <v>1132754.05</v>
      </c>
      <c r="D136" s="7">
        <v>136632.9</v>
      </c>
      <c r="E136" s="7">
        <v>135739.28999999998</v>
      </c>
      <c r="F136" s="8">
        <v>45691.5</v>
      </c>
    </row>
    <row r="137" spans="1:6" x14ac:dyDescent="0.25">
      <c r="A137" s="6" t="s">
        <v>214</v>
      </c>
      <c r="B137" s="6" t="s">
        <v>215</v>
      </c>
      <c r="C137" s="26">
        <v>28327607.949999999</v>
      </c>
      <c r="D137" s="26">
        <v>27284438.699999999</v>
      </c>
      <c r="E137" s="26">
        <v>29653764.890000004</v>
      </c>
      <c r="F137" s="27">
        <v>9251515.3499999996</v>
      </c>
    </row>
    <row r="138" spans="1:6" x14ac:dyDescent="0.25">
      <c r="A138" s="6" t="s">
        <v>216</v>
      </c>
      <c r="B138" s="6" t="s">
        <v>217</v>
      </c>
      <c r="C138" s="7">
        <v>486035.33</v>
      </c>
      <c r="D138" s="7"/>
      <c r="E138" s="7"/>
    </row>
    <row r="139" spans="1:6" x14ac:dyDescent="0.25">
      <c r="A139" s="6" t="s">
        <v>218</v>
      </c>
      <c r="B139" s="6" t="s">
        <v>219</v>
      </c>
      <c r="C139" s="7"/>
      <c r="D139" s="7"/>
      <c r="E139" s="7"/>
    </row>
    <row r="140" spans="1:6" x14ac:dyDescent="0.25">
      <c r="A140" s="6" t="s">
        <v>220</v>
      </c>
      <c r="B140" s="6" t="s">
        <v>221</v>
      </c>
      <c r="C140" s="7">
        <v>6004763.2599999998</v>
      </c>
      <c r="D140" s="7">
        <v>5393902.7999999998</v>
      </c>
      <c r="E140" s="7"/>
    </row>
    <row r="141" spans="1:6" x14ac:dyDescent="0.25">
      <c r="A141" s="6" t="s">
        <v>222</v>
      </c>
      <c r="B141" s="6" t="s">
        <v>223</v>
      </c>
      <c r="C141" s="7"/>
      <c r="D141" s="7"/>
      <c r="E141" s="7"/>
    </row>
    <row r="142" spans="1:6" x14ac:dyDescent="0.25">
      <c r="A142" s="6" t="s">
        <v>224</v>
      </c>
      <c r="B142" s="6" t="s">
        <v>225</v>
      </c>
      <c r="C142" s="7">
        <v>3034668.14</v>
      </c>
      <c r="D142" s="7">
        <v>578204</v>
      </c>
      <c r="E142" s="7">
        <v>1357579.4</v>
      </c>
      <c r="F142" s="8">
        <v>1703690.42</v>
      </c>
    </row>
    <row r="143" spans="1:6" x14ac:dyDescent="0.25">
      <c r="A143" s="6" t="s">
        <v>226</v>
      </c>
      <c r="B143" s="6" t="s">
        <v>227</v>
      </c>
      <c r="C143" s="7">
        <v>1827583.81</v>
      </c>
      <c r="D143" s="7">
        <v>4102231.46</v>
      </c>
      <c r="E143" s="7">
        <v>6315935.54</v>
      </c>
      <c r="F143" s="8">
        <v>1316283</v>
      </c>
    </row>
    <row r="144" spans="1:6" x14ac:dyDescent="0.25">
      <c r="A144" s="6" t="s">
        <v>228</v>
      </c>
      <c r="B144" s="6" t="s">
        <v>229</v>
      </c>
      <c r="C144" s="7">
        <v>2494264.94</v>
      </c>
      <c r="D144" s="7">
        <v>3598325.64</v>
      </c>
      <c r="E144" s="7">
        <v>2927767.25</v>
      </c>
    </row>
    <row r="145" spans="1:10" x14ac:dyDescent="0.25">
      <c r="A145" s="6" t="s">
        <v>230</v>
      </c>
      <c r="B145" s="6" t="s">
        <v>231</v>
      </c>
      <c r="C145" s="7">
        <v>5384173.0099999998</v>
      </c>
      <c r="D145" s="7">
        <v>702955.72</v>
      </c>
      <c r="E145" s="7">
        <v>2185070.25</v>
      </c>
    </row>
    <row r="146" spans="1:10" x14ac:dyDescent="0.25">
      <c r="A146" s="6" t="s">
        <v>232</v>
      </c>
      <c r="B146" s="6" t="s">
        <v>233</v>
      </c>
      <c r="C146" s="7"/>
      <c r="D146" s="7"/>
      <c r="E146" s="7"/>
    </row>
    <row r="147" spans="1:10" x14ac:dyDescent="0.25">
      <c r="A147" s="6" t="s">
        <v>234</v>
      </c>
      <c r="B147" s="6" t="s">
        <v>235</v>
      </c>
      <c r="C147" s="7"/>
      <c r="D147" s="7">
        <v>3000000</v>
      </c>
      <c r="E147" s="7">
        <v>24253739</v>
      </c>
      <c r="F147" s="8">
        <v>14000000</v>
      </c>
    </row>
    <row r="148" spans="1:10" x14ac:dyDescent="0.25">
      <c r="A148" s="6" t="s">
        <v>236</v>
      </c>
      <c r="B148" s="6" t="s">
        <v>237</v>
      </c>
      <c r="C148" s="7">
        <v>36850</v>
      </c>
      <c r="D148" s="7">
        <v>45450</v>
      </c>
      <c r="E148" s="7"/>
    </row>
    <row r="149" spans="1:10" x14ac:dyDescent="0.25">
      <c r="A149" s="10" t="s">
        <v>518</v>
      </c>
      <c r="B149" s="10" t="s">
        <v>519</v>
      </c>
      <c r="C149" s="7"/>
      <c r="D149" s="7"/>
      <c r="E149" s="7"/>
    </row>
    <row r="150" spans="1:10" x14ac:dyDescent="0.25">
      <c r="A150" s="28" t="s">
        <v>520</v>
      </c>
      <c r="B150" s="28" t="s">
        <v>521</v>
      </c>
      <c r="C150" s="29">
        <f>C118+C123+C128+C132+C137+C138+C139+C140+C141+C142+C143+C144+C145+C146+C147+C148+C149</f>
        <v>174475303.83999997</v>
      </c>
      <c r="D150" s="29">
        <f>D118+D123+D128+D132+D137+D138+D139+D140+D141+D142+D143+D144+D145+D146+D147+D148+D149</f>
        <v>183067640.46999997</v>
      </c>
      <c r="E150" s="12">
        <v>210334317.77000016</v>
      </c>
      <c r="F150" s="13">
        <v>111362143.00999992</v>
      </c>
      <c r="G150" s="9">
        <f>C118+C123+C128+C132+C137+C138+C139+C140+C141+C142+C143+C144+C145+C146+C147+C148+C149</f>
        <v>174475303.83999997</v>
      </c>
      <c r="H150" s="9">
        <f t="shared" ref="H150:J150" si="13">D118+D123+D128+D132+D137+D138+D139+D140+D141+D142+D143+D144+D145+D146+D147+D148+D149</f>
        <v>183067640.46999997</v>
      </c>
      <c r="I150" s="9">
        <f t="shared" si="13"/>
        <v>210334317.77000004</v>
      </c>
      <c r="J150" s="9">
        <f t="shared" si="13"/>
        <v>111362143.00999999</v>
      </c>
    </row>
    <row r="151" spans="1:10" x14ac:dyDescent="0.25">
      <c r="A151" s="6" t="s">
        <v>238</v>
      </c>
      <c r="B151" s="6" t="s">
        <v>239</v>
      </c>
      <c r="C151" s="7">
        <v>3453046</v>
      </c>
      <c r="D151" s="7">
        <v>2542073.85</v>
      </c>
      <c r="E151" s="7">
        <v>2207357.29</v>
      </c>
      <c r="F151" s="8">
        <v>827117.88</v>
      </c>
    </row>
    <row r="152" spans="1:10" x14ac:dyDescent="0.25">
      <c r="A152" s="6" t="s">
        <v>240</v>
      </c>
      <c r="B152" s="6" t="s">
        <v>241</v>
      </c>
      <c r="C152" s="26">
        <v>44657279</v>
      </c>
      <c r="D152" s="26">
        <v>41778078.310000002</v>
      </c>
      <c r="E152" s="26">
        <v>43547547.170000002</v>
      </c>
      <c r="F152" s="27">
        <v>18339782.329999998</v>
      </c>
    </row>
    <row r="153" spans="1:10" x14ac:dyDescent="0.25">
      <c r="A153" s="6" t="s">
        <v>242</v>
      </c>
      <c r="B153" s="6" t="s">
        <v>243</v>
      </c>
      <c r="C153" s="7">
        <v>36815704.700000003</v>
      </c>
      <c r="D153" s="7">
        <v>31108470.199999999</v>
      </c>
      <c r="E153" s="7">
        <v>34872369.899999999</v>
      </c>
      <c r="F153" s="8">
        <v>16062782.779999999</v>
      </c>
    </row>
    <row r="154" spans="1:10" ht="30" x14ac:dyDescent="0.25">
      <c r="A154" s="6" t="s">
        <v>244</v>
      </c>
      <c r="B154" s="6" t="s">
        <v>245</v>
      </c>
      <c r="C154" s="7">
        <v>-6227355.5199999996</v>
      </c>
      <c r="D154" s="7">
        <v>-7409140</v>
      </c>
      <c r="E154" s="7">
        <v>-5143205.17</v>
      </c>
      <c r="F154" s="8">
        <v>-3784110.64</v>
      </c>
    </row>
    <row r="155" spans="1:10" ht="30" x14ac:dyDescent="0.25">
      <c r="A155" s="6" t="s">
        <v>246</v>
      </c>
      <c r="B155" s="6" t="s">
        <v>247</v>
      </c>
      <c r="C155" s="7">
        <v>4109800.82</v>
      </c>
      <c r="D155" s="7">
        <v>3253890.75</v>
      </c>
      <c r="E155" s="7">
        <v>2804947.94</v>
      </c>
      <c r="F155" s="8">
        <v>616394.05000000005</v>
      </c>
    </row>
    <row r="156" spans="1:10" x14ac:dyDescent="0.25">
      <c r="A156" s="6" t="s">
        <v>248</v>
      </c>
      <c r="B156" s="6" t="s">
        <v>249</v>
      </c>
      <c r="C156" s="26">
        <v>34698150</v>
      </c>
      <c r="D156" s="26">
        <v>26953220.949999999</v>
      </c>
      <c r="E156" s="26">
        <v>32534112.669999998</v>
      </c>
      <c r="F156" s="27">
        <v>12895066.189999999</v>
      </c>
    </row>
    <row r="157" spans="1:10" x14ac:dyDescent="0.25">
      <c r="A157" s="28" t="s">
        <v>522</v>
      </c>
      <c r="B157" s="28" t="s">
        <v>523</v>
      </c>
      <c r="C157" s="12">
        <f>C152+C156</f>
        <v>79355429</v>
      </c>
      <c r="D157" s="12">
        <f>D152+D156</f>
        <v>68731299.260000005</v>
      </c>
      <c r="E157" s="12">
        <v>76081659.839999989</v>
      </c>
      <c r="F157" s="13">
        <v>31234848.52</v>
      </c>
      <c r="G157" s="9">
        <f>C152+C156</f>
        <v>79355429</v>
      </c>
      <c r="H157" s="9">
        <f t="shared" ref="H157:J157" si="14">D152+D156</f>
        <v>68731299.260000005</v>
      </c>
      <c r="I157" s="9">
        <f t="shared" si="14"/>
        <v>76081659.840000004</v>
      </c>
      <c r="J157" s="9">
        <f t="shared" si="14"/>
        <v>31234848.519999996</v>
      </c>
    </row>
    <row r="158" spans="1:10" x14ac:dyDescent="0.25">
      <c r="A158" s="6" t="s">
        <v>250</v>
      </c>
      <c r="B158" s="6" t="s">
        <v>251</v>
      </c>
      <c r="C158" s="26">
        <v>5679111</v>
      </c>
      <c r="D158" s="26">
        <v>5679385.6500000004</v>
      </c>
      <c r="E158" s="26">
        <v>5948390.5800000001</v>
      </c>
      <c r="F158" s="27">
        <v>2747839.8600000003</v>
      </c>
    </row>
    <row r="159" spans="1:10" x14ac:dyDescent="0.25">
      <c r="A159" s="6" t="s">
        <v>252</v>
      </c>
      <c r="B159" s="6" t="s">
        <v>253</v>
      </c>
      <c r="C159" s="7">
        <v>5125250.5999999996</v>
      </c>
      <c r="D159" s="7">
        <v>4730539.7</v>
      </c>
      <c r="E159" s="7">
        <v>6499118.5</v>
      </c>
      <c r="F159" s="8">
        <v>3786006</v>
      </c>
    </row>
    <row r="160" spans="1:10" x14ac:dyDescent="0.25">
      <c r="A160" s="6" t="s">
        <v>254</v>
      </c>
      <c r="B160" s="6" t="s">
        <v>255</v>
      </c>
      <c r="C160" s="7">
        <v>-597230.55000000005</v>
      </c>
      <c r="D160" s="7">
        <v>-626962.43999999994</v>
      </c>
      <c r="E160" s="7">
        <v>-761488.92999999993</v>
      </c>
      <c r="F160" s="8">
        <v>-1291030.6099999999</v>
      </c>
    </row>
    <row r="161" spans="1:10" x14ac:dyDescent="0.25">
      <c r="A161" s="6" t="s">
        <v>256</v>
      </c>
      <c r="B161" s="6" t="s">
        <v>257</v>
      </c>
      <c r="C161" s="7">
        <v>462448.06</v>
      </c>
      <c r="D161" s="7">
        <v>462493.35</v>
      </c>
      <c r="E161" s="7">
        <v>552245.55000000005</v>
      </c>
      <c r="F161" s="8">
        <v>115336.17</v>
      </c>
    </row>
    <row r="162" spans="1:10" x14ac:dyDescent="0.25">
      <c r="A162" s="6" t="s">
        <v>258</v>
      </c>
      <c r="B162" s="6" t="s">
        <v>259</v>
      </c>
      <c r="C162" s="26">
        <v>4990468.1099999994</v>
      </c>
      <c r="D162" s="26">
        <v>4566070.6100000003</v>
      </c>
      <c r="E162" s="26">
        <v>6289875.1199999992</v>
      </c>
      <c r="F162" s="27">
        <v>2610311.5599999996</v>
      </c>
    </row>
    <row r="163" spans="1:10" x14ac:dyDescent="0.25">
      <c r="A163" s="21" t="s">
        <v>524</v>
      </c>
      <c r="B163" s="21" t="s">
        <v>525</v>
      </c>
      <c r="C163" s="12">
        <f>C158+C162</f>
        <v>10669579.109999999</v>
      </c>
      <c r="D163" s="12">
        <f>D158+D162</f>
        <v>10245456.260000002</v>
      </c>
      <c r="E163" s="12">
        <v>12238265.700000001</v>
      </c>
      <c r="F163" s="13">
        <v>5358151.42</v>
      </c>
      <c r="G163" s="9">
        <f>C158+C162</f>
        <v>10669579.109999999</v>
      </c>
      <c r="H163" s="9">
        <f t="shared" ref="H163:J163" si="15">D158+D162</f>
        <v>10245456.260000002</v>
      </c>
      <c r="I163" s="9">
        <f t="shared" si="15"/>
        <v>12238265.699999999</v>
      </c>
      <c r="J163" s="9">
        <f t="shared" si="15"/>
        <v>5358151.42</v>
      </c>
    </row>
    <row r="164" spans="1:10" x14ac:dyDescent="0.25">
      <c r="A164" s="6" t="s">
        <v>260</v>
      </c>
      <c r="B164" s="6" t="s">
        <v>261</v>
      </c>
      <c r="C164" s="7">
        <v>6246928.7999999998</v>
      </c>
      <c r="D164" s="7">
        <v>8333305.1500000004</v>
      </c>
      <c r="E164" s="7">
        <v>9627892.3000000007</v>
      </c>
      <c r="F164" s="8">
        <v>5230570.5</v>
      </c>
    </row>
    <row r="165" spans="1:10" ht="30" x14ac:dyDescent="0.25">
      <c r="A165" s="6" t="s">
        <v>262</v>
      </c>
      <c r="B165" s="6" t="s">
        <v>263</v>
      </c>
      <c r="C165" s="7">
        <v>-3203371.0599999996</v>
      </c>
      <c r="D165" s="7">
        <v>-2770568.25</v>
      </c>
      <c r="E165" s="7">
        <v>-4640596.05</v>
      </c>
      <c r="F165" s="8">
        <v>-2110861.75</v>
      </c>
    </row>
    <row r="166" spans="1:10" ht="30" x14ac:dyDescent="0.25">
      <c r="A166" s="6" t="s">
        <v>264</v>
      </c>
      <c r="B166" s="6" t="s">
        <v>265</v>
      </c>
      <c r="C166" s="7"/>
      <c r="D166" s="7"/>
      <c r="E166" s="7"/>
    </row>
    <row r="167" spans="1:10" x14ac:dyDescent="0.25">
      <c r="A167" s="6" t="s">
        <v>266</v>
      </c>
      <c r="B167" s="6" t="s">
        <v>267</v>
      </c>
      <c r="C167" s="26">
        <v>3043557.74</v>
      </c>
      <c r="D167" s="26">
        <v>5562736.9000000004</v>
      </c>
      <c r="E167" s="26">
        <v>4987296.25</v>
      </c>
      <c r="F167" s="27">
        <v>3119708.75</v>
      </c>
    </row>
    <row r="168" spans="1:10" x14ac:dyDescent="0.25">
      <c r="A168" s="6" t="s">
        <v>268</v>
      </c>
      <c r="B168" s="6" t="s">
        <v>269</v>
      </c>
      <c r="C168" s="26">
        <v>2564313.7599999998</v>
      </c>
      <c r="D168" s="26">
        <v>3474680.8000000003</v>
      </c>
      <c r="E168" s="26">
        <v>4681345.5</v>
      </c>
      <c r="F168" s="27">
        <v>2964334.6</v>
      </c>
    </row>
    <row r="169" spans="1:10" x14ac:dyDescent="0.25">
      <c r="A169" s="6" t="s">
        <v>270</v>
      </c>
      <c r="B169" s="6" t="s">
        <v>271</v>
      </c>
      <c r="C169" s="26">
        <v>2147198.67</v>
      </c>
      <c r="D169" s="26">
        <v>785502.15</v>
      </c>
      <c r="E169" s="26">
        <v>5998141.4400000004</v>
      </c>
      <c r="F169" s="27">
        <v>285129.99</v>
      </c>
    </row>
    <row r="170" spans="1:10" x14ac:dyDescent="0.25">
      <c r="A170" s="6" t="s">
        <v>272</v>
      </c>
      <c r="B170" s="6" t="s">
        <v>273</v>
      </c>
      <c r="C170" s="7"/>
      <c r="D170" s="7"/>
      <c r="E170" s="7"/>
    </row>
    <row r="171" spans="1:10" x14ac:dyDescent="0.25">
      <c r="A171" s="21" t="s">
        <v>526</v>
      </c>
      <c r="B171" s="21" t="s">
        <v>527</v>
      </c>
      <c r="C171" s="12">
        <f>SUM(C167:C170)</f>
        <v>7755070.1699999999</v>
      </c>
      <c r="D171" s="12">
        <f>SUM(D167:D170)</f>
        <v>9822919.8500000015</v>
      </c>
      <c r="E171" s="12">
        <v>15666783.190000003</v>
      </c>
      <c r="F171" s="13">
        <v>6369173.3399999999</v>
      </c>
      <c r="G171" s="9">
        <f>C167+C168+C169+C170</f>
        <v>7755070.1699999999</v>
      </c>
      <c r="H171" s="9">
        <f t="shared" ref="H171:J171" si="16">D167+D168+D169+D170</f>
        <v>9822919.8500000015</v>
      </c>
      <c r="I171" s="9">
        <f t="shared" si="16"/>
        <v>15666783.190000001</v>
      </c>
      <c r="J171" s="9">
        <f t="shared" si="16"/>
        <v>6369173.3399999999</v>
      </c>
    </row>
    <row r="172" spans="1:10" x14ac:dyDescent="0.25">
      <c r="A172" s="6" t="s">
        <v>274</v>
      </c>
      <c r="B172" s="6" t="s">
        <v>275</v>
      </c>
      <c r="C172" s="7">
        <v>917657.4</v>
      </c>
      <c r="D172" s="7">
        <v>672867.05</v>
      </c>
      <c r="E172" s="7">
        <v>581859.69999999995</v>
      </c>
      <c r="F172" s="8">
        <v>278784</v>
      </c>
    </row>
    <row r="173" spans="1:10" x14ac:dyDescent="0.25">
      <c r="A173" s="6" t="s">
        <v>276</v>
      </c>
      <c r="B173" s="6" t="s">
        <v>277</v>
      </c>
      <c r="C173" s="7">
        <v>-1180398.45</v>
      </c>
      <c r="D173" s="7">
        <v>-3691</v>
      </c>
      <c r="E173" s="7">
        <v>-106048.45</v>
      </c>
      <c r="F173" s="8">
        <v>-145531.6</v>
      </c>
    </row>
    <row r="174" spans="1:10" x14ac:dyDescent="0.25">
      <c r="A174" s="6" t="s">
        <v>278</v>
      </c>
      <c r="B174" s="6" t="s">
        <v>279</v>
      </c>
      <c r="C174" s="7"/>
      <c r="D174" s="7"/>
      <c r="E174" s="7"/>
    </row>
    <row r="175" spans="1:10" x14ac:dyDescent="0.25">
      <c r="A175" s="6" t="s">
        <v>280</v>
      </c>
      <c r="B175" s="6" t="s">
        <v>281</v>
      </c>
      <c r="C175" s="7">
        <v>-262741.04999999993</v>
      </c>
      <c r="D175" s="7">
        <v>669176.05000000005</v>
      </c>
      <c r="E175" s="7">
        <v>475811.25</v>
      </c>
      <c r="F175" s="8">
        <v>133252.4</v>
      </c>
    </row>
    <row r="176" spans="1:10" x14ac:dyDescent="0.25">
      <c r="A176" s="6" t="s">
        <v>282</v>
      </c>
      <c r="B176" s="6" t="s">
        <v>283</v>
      </c>
      <c r="C176" s="7">
        <v>3695.9400000000005</v>
      </c>
      <c r="D176" s="7">
        <v>-29591.61</v>
      </c>
      <c r="E176" s="7">
        <v>348190.94</v>
      </c>
      <c r="F176" s="8">
        <v>48289</v>
      </c>
    </row>
    <row r="177" spans="1:10" x14ac:dyDescent="0.25">
      <c r="A177" s="6" t="s">
        <v>284</v>
      </c>
      <c r="B177" s="6" t="s">
        <v>285</v>
      </c>
      <c r="C177" s="7"/>
      <c r="D177" s="7">
        <v>389627.3</v>
      </c>
      <c r="E177" s="7"/>
    </row>
    <row r="178" spans="1:10" x14ac:dyDescent="0.25">
      <c r="A178" s="10" t="s">
        <v>528</v>
      </c>
      <c r="B178" s="10" t="s">
        <v>529</v>
      </c>
      <c r="C178" s="7"/>
      <c r="D178" s="7"/>
      <c r="E178" s="7">
        <v>13500</v>
      </c>
    </row>
    <row r="179" spans="1:10" x14ac:dyDescent="0.25">
      <c r="A179" s="28" t="s">
        <v>530</v>
      </c>
      <c r="B179" s="28" t="s">
        <v>531</v>
      </c>
      <c r="C179" s="30">
        <f>SUM(C175:C178)</f>
        <v>-259045.10999999993</v>
      </c>
      <c r="D179" s="12">
        <f>SUM(D175:D178)</f>
        <v>1029211.74</v>
      </c>
      <c r="E179" s="12">
        <v>837502.19</v>
      </c>
      <c r="F179" s="13">
        <v>181541.4</v>
      </c>
      <c r="G179" s="9">
        <f>C175+C176+C177+C178</f>
        <v>-259045.10999999993</v>
      </c>
      <c r="H179" s="9">
        <f t="shared" ref="H179:J179" si="17">D175+D176+D177+D178</f>
        <v>1029211.74</v>
      </c>
      <c r="I179" s="9">
        <f t="shared" si="17"/>
        <v>837502.19</v>
      </c>
      <c r="J179" s="9">
        <f t="shared" si="17"/>
        <v>181541.4</v>
      </c>
    </row>
    <row r="180" spans="1:10" x14ac:dyDescent="0.25">
      <c r="A180" s="6" t="s">
        <v>286</v>
      </c>
      <c r="B180" s="6" t="s">
        <v>287</v>
      </c>
      <c r="C180" s="7">
        <v>1559046</v>
      </c>
      <c r="D180" s="7">
        <v>2108815.5499999998</v>
      </c>
      <c r="E180" s="7">
        <v>1596568.7</v>
      </c>
      <c r="F180" s="8">
        <v>901253</v>
      </c>
    </row>
    <row r="181" spans="1:10" ht="30" x14ac:dyDescent="0.25">
      <c r="A181" s="6" t="s">
        <v>288</v>
      </c>
      <c r="B181" s="6" t="s">
        <v>289</v>
      </c>
      <c r="C181" s="7">
        <v>-233366.54</v>
      </c>
      <c r="D181" s="7">
        <v>-43868</v>
      </c>
      <c r="E181" s="7">
        <v>-160253.15</v>
      </c>
      <c r="F181" s="8">
        <v>-260258.75</v>
      </c>
    </row>
    <row r="182" spans="1:10" ht="30" x14ac:dyDescent="0.25">
      <c r="A182" s="6" t="s">
        <v>290</v>
      </c>
      <c r="B182" s="6" t="s">
        <v>291</v>
      </c>
      <c r="C182" s="7">
        <v>236570.74</v>
      </c>
      <c r="D182" s="7">
        <v>62570.76</v>
      </c>
      <c r="E182" s="7">
        <v>108460.24</v>
      </c>
    </row>
    <row r="183" spans="1:10" ht="30" x14ac:dyDescent="0.25">
      <c r="A183" s="6" t="s">
        <v>292</v>
      </c>
      <c r="B183" s="6" t="s">
        <v>293</v>
      </c>
      <c r="C183" s="7">
        <v>1562250.2</v>
      </c>
      <c r="D183" s="7">
        <v>2127518.3099999996</v>
      </c>
      <c r="E183" s="7">
        <v>1544775.79</v>
      </c>
      <c r="F183" s="8">
        <v>640994.25</v>
      </c>
    </row>
    <row r="184" spans="1:10" x14ac:dyDescent="0.25">
      <c r="A184" s="10" t="s">
        <v>532</v>
      </c>
      <c r="B184" s="10" t="s">
        <v>533</v>
      </c>
      <c r="C184" s="7"/>
      <c r="D184" s="7"/>
      <c r="E184" s="7">
        <v>527400</v>
      </c>
      <c r="F184" s="8">
        <v>261714</v>
      </c>
    </row>
    <row r="185" spans="1:10" ht="30" x14ac:dyDescent="0.25">
      <c r="A185" s="10" t="s">
        <v>534</v>
      </c>
      <c r="B185" s="10" t="s">
        <v>535</v>
      </c>
      <c r="C185" s="7"/>
      <c r="D185" s="7"/>
      <c r="E185" s="7">
        <v>1822751.63</v>
      </c>
    </row>
    <row r="186" spans="1:10" x14ac:dyDescent="0.25">
      <c r="A186" s="28" t="s">
        <v>536</v>
      </c>
      <c r="B186" s="28" t="s">
        <v>537</v>
      </c>
      <c r="C186" s="12">
        <f>SUM(C183:C185)</f>
        <v>1562250.2</v>
      </c>
      <c r="D186" s="12">
        <f>SUM(D183:D185)</f>
        <v>2127518.3099999996</v>
      </c>
      <c r="E186" s="12">
        <v>3894927.42</v>
      </c>
      <c r="F186" s="13">
        <v>902708.25</v>
      </c>
    </row>
    <row r="187" spans="1:10" x14ac:dyDescent="0.25">
      <c r="A187" s="6" t="s">
        <v>294</v>
      </c>
      <c r="B187" s="6" t="s">
        <v>295</v>
      </c>
      <c r="C187" s="7">
        <v>2521422</v>
      </c>
      <c r="D187" s="7">
        <v>1792106.8</v>
      </c>
      <c r="E187" s="7">
        <v>2200175.6</v>
      </c>
      <c r="F187" s="8">
        <v>1312353</v>
      </c>
    </row>
    <row r="188" spans="1:10" x14ac:dyDescent="0.25">
      <c r="A188" s="6" t="s">
        <v>296</v>
      </c>
      <c r="B188" s="6" t="s">
        <v>297</v>
      </c>
      <c r="C188" s="7">
        <v>62144012.530000001</v>
      </c>
      <c r="D188" s="7">
        <v>80712085.650000006</v>
      </c>
      <c r="E188" s="7">
        <v>81615437.099999994</v>
      </c>
      <c r="F188" s="8">
        <v>39430977.140000001</v>
      </c>
    </row>
    <row r="189" spans="1:10" x14ac:dyDescent="0.25">
      <c r="A189" s="10" t="s">
        <v>538</v>
      </c>
      <c r="B189" s="10" t="s">
        <v>539</v>
      </c>
      <c r="C189" s="7">
        <v>434951</v>
      </c>
      <c r="D189" s="7">
        <v>1986682.04</v>
      </c>
      <c r="E189" s="7">
        <v>70200</v>
      </c>
      <c r="F189" s="8">
        <v>34050</v>
      </c>
    </row>
    <row r="190" spans="1:10" x14ac:dyDescent="0.25">
      <c r="A190" s="6" t="s">
        <v>298</v>
      </c>
      <c r="B190" s="6" t="s">
        <v>299</v>
      </c>
      <c r="C190" s="7"/>
      <c r="D190" s="7"/>
      <c r="E190" s="7">
        <v>3739118.48</v>
      </c>
      <c r="F190" s="8">
        <v>2023989.45</v>
      </c>
      <c r="G190" s="9">
        <f>G191-C191</f>
        <v>0</v>
      </c>
    </row>
    <row r="191" spans="1:10" x14ac:dyDescent="0.25">
      <c r="A191" s="21" t="s">
        <v>540</v>
      </c>
      <c r="B191" s="21" t="s">
        <v>541</v>
      </c>
      <c r="C191" s="12">
        <f>C150+C157+C163+C171+C179+C186+C187+C188+C189+C190+C151</f>
        <v>342112018.74000001</v>
      </c>
      <c r="D191" s="12">
        <f>D150+D157+D163+D171+D179+D186+D187+D188+D189+D190+D151</f>
        <v>362056994.23000008</v>
      </c>
      <c r="E191" s="12">
        <v>408885744.58000022</v>
      </c>
      <c r="F191" s="13">
        <v>199037053.40999997</v>
      </c>
      <c r="G191" s="9">
        <f>C150+C151+C157+C163+C171+C179+C186+C187+C188+C189+C190</f>
        <v>342112018.74000001</v>
      </c>
      <c r="H191" s="9">
        <f t="shared" ref="H191:J191" si="18">D150+D151+D157+D163+D171+D179+D186+D187+D188+D189+D190</f>
        <v>362056994.23000008</v>
      </c>
      <c r="I191" s="9">
        <f t="shared" si="18"/>
        <v>408885744.58000016</v>
      </c>
      <c r="J191" s="9">
        <f t="shared" si="18"/>
        <v>199037053.40999991</v>
      </c>
    </row>
    <row r="192" spans="1:10" x14ac:dyDescent="0.25">
      <c r="A192" s="19" t="s">
        <v>300</v>
      </c>
      <c r="B192" s="19" t="s">
        <v>301</v>
      </c>
      <c r="C192" s="12">
        <v>88651236.150000006</v>
      </c>
      <c r="D192" s="12">
        <v>98470003.239999995</v>
      </c>
      <c r="E192" s="12">
        <v>105014091.43000001</v>
      </c>
      <c r="F192" s="13">
        <v>46163322.899999999</v>
      </c>
      <c r="G192" s="9">
        <f>C192</f>
        <v>88651236.150000006</v>
      </c>
      <c r="H192" s="9">
        <f t="shared" ref="H192:J192" si="19">D192</f>
        <v>98470003.239999995</v>
      </c>
      <c r="I192" s="9">
        <f t="shared" si="19"/>
        <v>105014091.43000001</v>
      </c>
      <c r="J192" s="9">
        <f t="shared" si="19"/>
        <v>46163322.899999999</v>
      </c>
    </row>
    <row r="193" spans="1:10" ht="30" x14ac:dyDescent="0.25">
      <c r="A193" s="19" t="s">
        <v>302</v>
      </c>
      <c r="B193" s="31" t="s">
        <v>303</v>
      </c>
      <c r="C193" s="32">
        <v>430763254.88999987</v>
      </c>
      <c r="D193" s="32">
        <v>460526997.46999985</v>
      </c>
      <c r="E193" s="32">
        <v>513899836.01000023</v>
      </c>
      <c r="F193" s="33">
        <v>245200376.30999997</v>
      </c>
      <c r="G193" s="9">
        <f>SUM(G191:G192)</f>
        <v>430763254.88999999</v>
      </c>
      <c r="H193" s="9">
        <f t="shared" ref="H193:J193" si="20">SUM(H191:H192)</f>
        <v>460526997.47000009</v>
      </c>
      <c r="I193" s="9">
        <f t="shared" si="20"/>
        <v>513899836.01000017</v>
      </c>
      <c r="J193" s="9">
        <f t="shared" si="20"/>
        <v>245200376.30999991</v>
      </c>
    </row>
    <row r="194" spans="1:10" x14ac:dyDescent="0.25">
      <c r="A194" s="6" t="s">
        <v>304</v>
      </c>
      <c r="B194" s="6" t="s">
        <v>305</v>
      </c>
      <c r="C194" s="7"/>
      <c r="D194" s="7"/>
      <c r="E194" s="7"/>
    </row>
    <row r="195" spans="1:10" x14ac:dyDescent="0.25">
      <c r="A195" s="6" t="s">
        <v>306</v>
      </c>
      <c r="B195" s="6" t="s">
        <v>307</v>
      </c>
      <c r="C195" s="7">
        <v>-68584308.709999993</v>
      </c>
      <c r="D195" s="7">
        <v>-69077260.25</v>
      </c>
      <c r="E195" s="7">
        <v>-70358331.930000007</v>
      </c>
      <c r="F195" s="8">
        <v>-29864339.829999998</v>
      </c>
    </row>
    <row r="196" spans="1:10" x14ac:dyDescent="0.25">
      <c r="A196" s="6" t="s">
        <v>308</v>
      </c>
      <c r="B196" s="6" t="s">
        <v>309</v>
      </c>
      <c r="C196" s="7">
        <v>-52501479.5</v>
      </c>
      <c r="D196" s="7">
        <v>-61290104.170000002</v>
      </c>
      <c r="E196" s="7">
        <v>-70584814.939999998</v>
      </c>
      <c r="F196" s="8">
        <v>-22224807.330000002</v>
      </c>
    </row>
    <row r="197" spans="1:10" x14ac:dyDescent="0.25">
      <c r="A197" s="6" t="s">
        <v>310</v>
      </c>
      <c r="B197" s="6" t="s">
        <v>311</v>
      </c>
      <c r="C197" s="7">
        <v>-15555688.25</v>
      </c>
      <c r="D197" s="7">
        <v>-19684797.829999998</v>
      </c>
      <c r="E197" s="7">
        <v>-14876295.189999999</v>
      </c>
      <c r="F197" s="8">
        <v>-5345599.4800000004</v>
      </c>
    </row>
    <row r="198" spans="1:10" x14ac:dyDescent="0.25">
      <c r="A198" s="34" t="s">
        <v>542</v>
      </c>
      <c r="B198" s="34" t="s">
        <v>543</v>
      </c>
      <c r="C198" s="7"/>
      <c r="D198" s="7"/>
      <c r="E198" s="7">
        <v>-5832007.2999999998</v>
      </c>
      <c r="F198" s="8">
        <v>-2882840</v>
      </c>
    </row>
    <row r="199" spans="1:10" x14ac:dyDescent="0.25">
      <c r="A199" s="6" t="s">
        <v>312</v>
      </c>
      <c r="B199" s="6" t="s">
        <v>313</v>
      </c>
      <c r="C199" s="7">
        <v>-76931598</v>
      </c>
      <c r="D199" s="7">
        <v>-94643126.339999989</v>
      </c>
      <c r="E199" s="7">
        <v>-100910710.02999999</v>
      </c>
      <c r="F199" s="8">
        <v>-44242792.900000006</v>
      </c>
    </row>
    <row r="200" spans="1:10" x14ac:dyDescent="0.25">
      <c r="A200" s="6" t="s">
        <v>314</v>
      </c>
      <c r="B200" s="6" t="s">
        <v>315</v>
      </c>
      <c r="C200" s="7">
        <v>-20778903</v>
      </c>
      <c r="D200" s="7">
        <v>-5067597</v>
      </c>
      <c r="E200" s="7">
        <v>-9667155</v>
      </c>
      <c r="F200" s="8">
        <v>-5807541.5</v>
      </c>
    </row>
    <row r="201" spans="1:10" x14ac:dyDescent="0.25">
      <c r="A201" s="6" t="s">
        <v>316</v>
      </c>
      <c r="B201" s="6" t="s">
        <v>317</v>
      </c>
      <c r="C201" s="7">
        <v>-14241070.75</v>
      </c>
      <c r="D201" s="7">
        <v>-27637586.5</v>
      </c>
      <c r="E201" s="7">
        <v>-26959316.280000001</v>
      </c>
      <c r="F201" s="8">
        <v>-9558686</v>
      </c>
    </row>
    <row r="202" spans="1:10" x14ac:dyDescent="0.25">
      <c r="A202" s="6" t="s">
        <v>318</v>
      </c>
      <c r="B202" s="6" t="s">
        <v>319</v>
      </c>
      <c r="C202" s="7">
        <v>-5446364.5</v>
      </c>
      <c r="D202" s="7">
        <v>-8384520</v>
      </c>
      <c r="E202" s="7">
        <v>-13496084</v>
      </c>
      <c r="F202" s="8">
        <v>-6545070.7599999998</v>
      </c>
    </row>
    <row r="203" spans="1:10" x14ac:dyDescent="0.25">
      <c r="A203" s="6" t="s">
        <v>320</v>
      </c>
      <c r="B203" s="6" t="s">
        <v>321</v>
      </c>
      <c r="C203" s="7">
        <v>-57465060.5</v>
      </c>
      <c r="D203" s="7">
        <v>-79368172</v>
      </c>
      <c r="E203" s="7">
        <v>-92020261</v>
      </c>
      <c r="F203" s="8">
        <v>-39344358</v>
      </c>
    </row>
    <row r="204" spans="1:10" x14ac:dyDescent="0.25">
      <c r="A204" s="6" t="s">
        <v>322</v>
      </c>
      <c r="B204" s="6" t="s">
        <v>323</v>
      </c>
      <c r="C204" s="7">
        <v>-6724339.3499999996</v>
      </c>
      <c r="D204" s="7">
        <v>-7017147.5500000007</v>
      </c>
      <c r="E204" s="7">
        <v>-8559499.4399999995</v>
      </c>
      <c r="F204" s="8">
        <v>-3232755.8800000004</v>
      </c>
    </row>
    <row r="205" spans="1:10" x14ac:dyDescent="0.25">
      <c r="A205" s="6" t="s">
        <v>324</v>
      </c>
      <c r="B205" s="35" t="s">
        <v>325</v>
      </c>
      <c r="C205" s="7">
        <v>-4707037.464839628</v>
      </c>
      <c r="D205" s="7">
        <v>-4912003.2013490833</v>
      </c>
      <c r="E205" s="7">
        <v>-5991649.5059628151</v>
      </c>
      <c r="F205" s="8">
        <v>-2262929.0774625465</v>
      </c>
    </row>
    <row r="206" spans="1:10" x14ac:dyDescent="0.25">
      <c r="A206" s="6" t="s">
        <v>326</v>
      </c>
      <c r="B206" s="6" t="s">
        <v>327</v>
      </c>
      <c r="C206" s="7">
        <v>-25092111.75</v>
      </c>
      <c r="D206" s="7">
        <v>-40771681.480000004</v>
      </c>
      <c r="E206" s="7">
        <v>-30340297.779999997</v>
      </c>
      <c r="F206" s="8">
        <v>-8458367.2899999991</v>
      </c>
    </row>
    <row r="207" spans="1:10" x14ac:dyDescent="0.25">
      <c r="A207" s="6" t="s">
        <v>328</v>
      </c>
      <c r="B207" s="35" t="s">
        <v>329</v>
      </c>
      <c r="C207" s="7">
        <v>-17564477.925878718</v>
      </c>
      <c r="D207" s="7">
        <v>-28540176.549963683</v>
      </c>
      <c r="E207" s="7">
        <v>-21238208.084315464</v>
      </c>
      <c r="F207" s="8">
        <v>-5920857.0021684049</v>
      </c>
    </row>
    <row r="208" spans="1:10" x14ac:dyDescent="0.25">
      <c r="A208" s="6" t="s">
        <v>330</v>
      </c>
      <c r="B208" s="6" t="s">
        <v>331</v>
      </c>
      <c r="C208" s="7">
        <v>-14454915.550000001</v>
      </c>
      <c r="D208" s="7">
        <v>-16995576.939999998</v>
      </c>
      <c r="E208" s="7">
        <v>-14930081.170000002</v>
      </c>
      <c r="F208" s="8">
        <v>-5192079.8599999994</v>
      </c>
    </row>
    <row r="209" spans="1:10" x14ac:dyDescent="0.25">
      <c r="A209" s="6" t="s">
        <v>332</v>
      </c>
      <c r="B209" s="35" t="s">
        <v>333</v>
      </c>
      <c r="C209" s="7">
        <v>-10118440.712683981</v>
      </c>
      <c r="D209" s="7">
        <v>-11896903.655396933</v>
      </c>
      <c r="E209" s="7">
        <v>-10451056.641019562</v>
      </c>
      <c r="F209" s="8">
        <v>-3634455.8401055853</v>
      </c>
    </row>
    <row r="210" spans="1:10" x14ac:dyDescent="0.25">
      <c r="A210" s="6" t="s">
        <v>334</v>
      </c>
      <c r="B210" s="6" t="s">
        <v>335</v>
      </c>
      <c r="C210" s="7">
        <v>-16528784.85</v>
      </c>
      <c r="D210" s="7">
        <v>-19824721.75</v>
      </c>
      <c r="E210" s="7">
        <v>-14258585.690000001</v>
      </c>
      <c r="F210" s="8">
        <v>-4173261.7600000002</v>
      </c>
    </row>
    <row r="211" spans="1:10" x14ac:dyDescent="0.25">
      <c r="A211" s="6" t="s">
        <v>336</v>
      </c>
      <c r="B211" s="35" t="s">
        <v>337</v>
      </c>
      <c r="C211" s="7">
        <v>-11570149.197961532</v>
      </c>
      <c r="D211" s="7">
        <v>-13877304.9886709</v>
      </c>
      <c r="E211" s="7">
        <v>-9981009.8130244128</v>
      </c>
      <c r="F211" s="8">
        <v>-2921283.1822508429</v>
      </c>
    </row>
    <row r="212" spans="1:10" x14ac:dyDescent="0.25">
      <c r="A212" s="6" t="s">
        <v>338</v>
      </c>
      <c r="B212" s="6" t="s">
        <v>339</v>
      </c>
      <c r="C212" s="7"/>
      <c r="D212" s="7"/>
      <c r="E212" s="7"/>
    </row>
    <row r="213" spans="1:10" x14ac:dyDescent="0.25">
      <c r="A213" s="6" t="s">
        <v>340</v>
      </c>
      <c r="B213" s="6" t="s">
        <v>341</v>
      </c>
      <c r="C213" s="7">
        <v>-1284772.25</v>
      </c>
      <c r="D213" s="7">
        <v>-1938520.5</v>
      </c>
      <c r="E213" s="7">
        <v>-2323702.0499999998</v>
      </c>
      <c r="F213" s="8">
        <v>-919251.5</v>
      </c>
    </row>
    <row r="214" spans="1:10" x14ac:dyDescent="0.25">
      <c r="A214" s="6" t="s">
        <v>342</v>
      </c>
      <c r="B214" s="6" t="s">
        <v>343</v>
      </c>
      <c r="C214" s="7">
        <v>-312975.5</v>
      </c>
      <c r="D214" s="7">
        <v>-313519.75</v>
      </c>
      <c r="E214" s="7">
        <v>-1994739.65</v>
      </c>
      <c r="F214" s="8">
        <v>-1161081</v>
      </c>
    </row>
    <row r="215" spans="1:10" x14ac:dyDescent="0.25">
      <c r="A215" s="6" t="s">
        <v>344</v>
      </c>
      <c r="B215" s="6" t="s">
        <v>345</v>
      </c>
      <c r="C215" s="7">
        <v>-21206</v>
      </c>
      <c r="D215" s="7">
        <v>-8482.1</v>
      </c>
      <c r="E215" s="7"/>
    </row>
    <row r="216" spans="1:10" x14ac:dyDescent="0.25">
      <c r="A216" s="6" t="s">
        <v>346</v>
      </c>
      <c r="B216" s="6" t="s">
        <v>347</v>
      </c>
      <c r="C216" s="7">
        <v>-9872</v>
      </c>
      <c r="D216" s="7">
        <v>-20052</v>
      </c>
      <c r="E216" s="7">
        <v>-37041</v>
      </c>
      <c r="F216" s="8">
        <v>-13552.5</v>
      </c>
    </row>
    <row r="217" spans="1:10" x14ac:dyDescent="0.25">
      <c r="A217" s="6" t="s">
        <v>348</v>
      </c>
      <c r="B217" s="6" t="s">
        <v>349</v>
      </c>
      <c r="C217" s="7">
        <v>-4157920</v>
      </c>
      <c r="D217" s="7">
        <v>-7930015</v>
      </c>
      <c r="E217" s="7">
        <v>-13486767.5</v>
      </c>
      <c r="F217" s="8">
        <v>-3280700</v>
      </c>
    </row>
    <row r="218" spans="1:10" x14ac:dyDescent="0.25">
      <c r="A218" s="6" t="s">
        <v>350</v>
      </c>
      <c r="B218" s="36" t="s">
        <v>351</v>
      </c>
      <c r="C218" s="7">
        <v>-6711887.169999999</v>
      </c>
      <c r="D218" s="7">
        <v>-7414496.9899999984</v>
      </c>
      <c r="E218" s="7">
        <v>-14000173.649999999</v>
      </c>
      <c r="F218" s="8">
        <v>-5806785.6299999999</v>
      </c>
    </row>
    <row r="219" spans="1:10" x14ac:dyDescent="0.25">
      <c r="A219" s="6" t="s">
        <v>352</v>
      </c>
      <c r="B219" s="36" t="s">
        <v>353</v>
      </c>
      <c r="C219" s="7">
        <v>-25496530.449999996</v>
      </c>
      <c r="D219" s="7">
        <v>-30743568.32</v>
      </c>
      <c r="E219" s="7">
        <v>-32728555.539999999</v>
      </c>
      <c r="F219" s="8">
        <v>-13848917.08</v>
      </c>
    </row>
    <row r="220" spans="1:10" x14ac:dyDescent="0.25">
      <c r="A220" s="6" t="s">
        <v>354</v>
      </c>
      <c r="B220" s="36" t="s">
        <v>355</v>
      </c>
      <c r="C220" s="7">
        <v>-6749.73</v>
      </c>
      <c r="D220" s="7">
        <v>-12666.12</v>
      </c>
      <c r="E220" s="7">
        <v>-23943.46</v>
      </c>
      <c r="F220" s="8">
        <v>-46013.45</v>
      </c>
    </row>
    <row r="221" spans="1:10" x14ac:dyDescent="0.25">
      <c r="A221" s="19" t="s">
        <v>356</v>
      </c>
      <c r="B221" s="31" t="s">
        <v>357</v>
      </c>
      <c r="C221" s="7">
        <v>-393466491.61136389</v>
      </c>
      <c r="D221" s="7">
        <v>-472760873.26538056</v>
      </c>
      <c r="E221" s="7">
        <v>-516961822.56432223</v>
      </c>
      <c r="F221" s="8">
        <v>-205631862.06198737</v>
      </c>
      <c r="G221" s="9">
        <f>C195+C196+C197+C199+C198+C200+C201+C202+C203+C205+C207+C209+C211+C212+C213+C214+C215+C216+C217+C218+C219+C220</f>
        <v>-393466491.61136383</v>
      </c>
      <c r="H221" s="9">
        <f t="shared" ref="H221:J221" si="21">D195+D196+D197+D199+D198+D200+D201+D202+D203+D205+D207+D209+D211+D212+D213+D214+D215+D216+D217+D218+D219+D220</f>
        <v>-472760873.26538062</v>
      </c>
      <c r="I221" s="9">
        <f>E195+E196+E197+E199+E198+E200+E201+E202+E203+E205+E207+E209+E211+E212+E213+E214+E215+E216+E217+E218+E219+E220</f>
        <v>-516961822.56432217</v>
      </c>
      <c r="J221" s="9">
        <f t="shared" si="21"/>
        <v>-205631862.06198743</v>
      </c>
    </row>
    <row r="222" spans="1:10" ht="30" x14ac:dyDescent="0.25">
      <c r="A222" s="23" t="s">
        <v>358</v>
      </c>
      <c r="B222" s="23" t="s">
        <v>359</v>
      </c>
      <c r="C222" s="7">
        <v>-361251324.26136386</v>
      </c>
      <c r="D222" s="7">
        <v>-434590141.83538049</v>
      </c>
      <c r="E222" s="7">
        <v>-470209149.9143222</v>
      </c>
      <c r="F222" s="8">
        <v>-185930145.90198737</v>
      </c>
      <c r="G222" s="9">
        <f>G221-C218-C219-C220</f>
        <v>-361251324.2613638</v>
      </c>
      <c r="H222" s="9">
        <f t="shared" ref="H222:J222" si="22">H221-D218-D219-D220</f>
        <v>-434590141.83538061</v>
      </c>
      <c r="I222" s="9">
        <f>I221-E218-E219-E220</f>
        <v>-470209149.9143222</v>
      </c>
      <c r="J222" s="9">
        <f t="shared" si="22"/>
        <v>-185930145.90198743</v>
      </c>
    </row>
    <row r="223" spans="1:10" ht="30" x14ac:dyDescent="0.25">
      <c r="A223" s="23" t="s">
        <v>360</v>
      </c>
      <c r="B223" s="17" t="s">
        <v>361</v>
      </c>
      <c r="C223" s="7">
        <v>37296763.278635979</v>
      </c>
      <c r="D223" s="7">
        <v>-12233875.795380909</v>
      </c>
      <c r="E223" s="7">
        <v>-3061986.5543222623</v>
      </c>
      <c r="F223" s="8">
        <v>39568514.248012565</v>
      </c>
      <c r="G223" s="9">
        <f>C193+C221</f>
        <v>37296763.278635979</v>
      </c>
      <c r="H223" s="9">
        <f t="shared" ref="H223:J223" si="23">D193+D221</f>
        <v>-12233875.795380712</v>
      </c>
      <c r="I223" s="9">
        <f>E193+E221</f>
        <v>-3061986.5543220043</v>
      </c>
      <c r="J223" s="9">
        <f t="shared" si="23"/>
        <v>39568514.248012602</v>
      </c>
    </row>
    <row r="224" spans="1:10" ht="30" x14ac:dyDescent="0.25">
      <c r="A224" s="23" t="s">
        <v>362</v>
      </c>
      <c r="B224" s="23" t="s">
        <v>363</v>
      </c>
      <c r="C224" s="7">
        <v>69511930.628635973</v>
      </c>
      <c r="D224" s="7">
        <v>25936855.634619091</v>
      </c>
      <c r="E224" s="7">
        <v>43690686.095677748</v>
      </c>
      <c r="F224" s="8">
        <v>59270230.408012569</v>
      </c>
      <c r="G224" s="9">
        <f>G223-C219-C218-C220</f>
        <v>69511930.628635973</v>
      </c>
      <c r="H224" s="9">
        <f t="shared" ref="H224:J224" si="24">H223-D219-D218-D220</f>
        <v>25936855.634619288</v>
      </c>
      <c r="I224" s="9">
        <f>I223-E219-E218-E220</f>
        <v>43690686.095677994</v>
      </c>
      <c r="J224" s="9">
        <f t="shared" si="24"/>
        <v>59270230.408012606</v>
      </c>
    </row>
    <row r="225" spans="1:6" x14ac:dyDescent="0.25">
      <c r="A225" s="6" t="s">
        <v>364</v>
      </c>
      <c r="B225" s="6" t="s">
        <v>365</v>
      </c>
      <c r="C225" s="7"/>
      <c r="D225" s="7"/>
      <c r="E225" s="7"/>
    </row>
    <row r="226" spans="1:6" x14ac:dyDescent="0.25">
      <c r="A226" s="6" t="s">
        <v>366</v>
      </c>
      <c r="B226" s="6" t="s">
        <v>367</v>
      </c>
      <c r="C226" s="7">
        <v>-12533943.75</v>
      </c>
      <c r="D226" s="7">
        <v>-3973875.76</v>
      </c>
      <c r="E226" s="7">
        <v>-4128450</v>
      </c>
      <c r="F226" s="8">
        <v>-1919900</v>
      </c>
    </row>
    <row r="227" spans="1:6" x14ac:dyDescent="0.25">
      <c r="A227" s="6" t="s">
        <v>368</v>
      </c>
      <c r="B227" s="6" t="s">
        <v>369</v>
      </c>
      <c r="C227" s="7">
        <v>-212226</v>
      </c>
      <c r="D227" s="7"/>
      <c r="E227" s="7"/>
    </row>
    <row r="228" spans="1:6" x14ac:dyDescent="0.25">
      <c r="A228" s="6" t="s">
        <v>370</v>
      </c>
      <c r="B228" s="6" t="s">
        <v>371</v>
      </c>
      <c r="C228" s="7">
        <v>-4700386</v>
      </c>
      <c r="D228" s="7">
        <v>-5560407</v>
      </c>
      <c r="E228" s="7">
        <v>-5828536</v>
      </c>
      <c r="F228" s="8">
        <v>-2434697</v>
      </c>
    </row>
    <row r="229" spans="1:6" x14ac:dyDescent="0.25">
      <c r="A229" s="6" t="s">
        <v>372</v>
      </c>
      <c r="B229" s="6" t="s">
        <v>373</v>
      </c>
      <c r="C229" s="7">
        <v>-5307080</v>
      </c>
      <c r="D229" s="7">
        <v>-3979046</v>
      </c>
      <c r="E229" s="7">
        <v>-1160143</v>
      </c>
    </row>
    <row r="230" spans="1:6" x14ac:dyDescent="0.25">
      <c r="A230" s="6" t="s">
        <v>374</v>
      </c>
      <c r="B230" s="6" t="s">
        <v>375</v>
      </c>
      <c r="C230" s="7">
        <v>-22001181.5</v>
      </c>
      <c r="D230" s="7">
        <v>-3327998</v>
      </c>
      <c r="E230" s="7">
        <v>-2439660</v>
      </c>
      <c r="F230" s="8">
        <v>-1706475</v>
      </c>
    </row>
    <row r="231" spans="1:6" x14ac:dyDescent="0.25">
      <c r="A231" s="6" t="s">
        <v>376</v>
      </c>
      <c r="B231" s="6" t="s">
        <v>377</v>
      </c>
      <c r="C231" s="7">
        <v>-2017301.8851603717</v>
      </c>
      <c r="D231" s="7">
        <v>-2105144.3486509174</v>
      </c>
      <c r="E231" s="7">
        <v>-2567849.9340371848</v>
      </c>
      <c r="F231" s="8">
        <v>-969826.80253745324</v>
      </c>
    </row>
    <row r="232" spans="1:6" x14ac:dyDescent="0.25">
      <c r="A232" s="6" t="s">
        <v>378</v>
      </c>
      <c r="B232" s="6" t="s">
        <v>379</v>
      </c>
      <c r="C232" s="7">
        <v>-7527633.8241212815</v>
      </c>
      <c r="D232" s="7">
        <v>-12231504.930036318</v>
      </c>
      <c r="E232" s="7">
        <v>-9102089.6956845354</v>
      </c>
      <c r="F232" s="8">
        <v>-2537510.2878315956</v>
      </c>
    </row>
    <row r="233" spans="1:6" x14ac:dyDescent="0.25">
      <c r="A233" s="6" t="s">
        <v>380</v>
      </c>
      <c r="B233" s="6" t="s">
        <v>381</v>
      </c>
      <c r="C233" s="7">
        <v>-4336474.8373160213</v>
      </c>
      <c r="D233" s="7">
        <v>-5098673.2846030649</v>
      </c>
      <c r="E233" s="7">
        <v>-4479024.5289804367</v>
      </c>
      <c r="F233" s="8">
        <v>-1557624.0198944153</v>
      </c>
    </row>
    <row r="234" spans="1:6" x14ac:dyDescent="0.25">
      <c r="A234" s="6" t="s">
        <v>382</v>
      </c>
      <c r="B234" s="6" t="s">
        <v>383</v>
      </c>
      <c r="C234" s="7">
        <v>-4958635.6520384699</v>
      </c>
      <c r="D234" s="7">
        <v>-5947416.7613290995</v>
      </c>
      <c r="E234" s="7">
        <v>-4277575.8769755866</v>
      </c>
      <c r="F234" s="8">
        <v>-1251978.5777491569</v>
      </c>
    </row>
    <row r="235" spans="1:6" x14ac:dyDescent="0.25">
      <c r="A235" s="6" t="s">
        <v>384</v>
      </c>
      <c r="B235" s="6" t="s">
        <v>385</v>
      </c>
      <c r="C235" s="7"/>
      <c r="D235" s="7"/>
      <c r="E235" s="7"/>
    </row>
    <row r="236" spans="1:6" x14ac:dyDescent="0.25">
      <c r="A236" s="6" t="s">
        <v>386</v>
      </c>
      <c r="B236" s="6" t="s">
        <v>387</v>
      </c>
      <c r="C236" s="7"/>
      <c r="D236" s="7">
        <v>-17180</v>
      </c>
      <c r="E236" s="7"/>
    </row>
    <row r="237" spans="1:6" x14ac:dyDescent="0.25">
      <c r="A237" s="6" t="s">
        <v>388</v>
      </c>
      <c r="B237" s="6" t="s">
        <v>389</v>
      </c>
      <c r="C237" s="7"/>
      <c r="D237" s="7"/>
      <c r="E237" s="7"/>
    </row>
    <row r="238" spans="1:6" x14ac:dyDescent="0.25">
      <c r="A238" s="10" t="s">
        <v>544</v>
      </c>
      <c r="B238" s="10" t="s">
        <v>545</v>
      </c>
      <c r="C238" s="7"/>
      <c r="D238" s="7"/>
      <c r="E238" s="7">
        <v>-2326197.14</v>
      </c>
    </row>
    <row r="239" spans="1:6" x14ac:dyDescent="0.25">
      <c r="A239" s="6" t="s">
        <v>390</v>
      </c>
      <c r="B239" s="6" t="s">
        <v>391</v>
      </c>
      <c r="C239" s="7">
        <v>-220626.66999999998</v>
      </c>
      <c r="D239" s="7">
        <v>-587980.98</v>
      </c>
      <c r="E239" s="7">
        <v>-541822.55999999994</v>
      </c>
      <c r="F239" s="8">
        <v>-314267.89</v>
      </c>
    </row>
    <row r="240" spans="1:6" x14ac:dyDescent="0.25">
      <c r="A240" s="6" t="s">
        <v>392</v>
      </c>
      <c r="B240" s="6" t="s">
        <v>393</v>
      </c>
      <c r="C240" s="7"/>
      <c r="D240" s="7"/>
      <c r="E240" s="7"/>
    </row>
    <row r="241" spans="1:6" x14ac:dyDescent="0.25">
      <c r="A241" s="6" t="s">
        <v>394</v>
      </c>
      <c r="B241" s="6" t="s">
        <v>395</v>
      </c>
      <c r="C241" s="7">
        <v>-1381510.33</v>
      </c>
      <c r="D241" s="7">
        <v>-9602470.8800000008</v>
      </c>
      <c r="E241" s="7">
        <v>-161052.46</v>
      </c>
      <c r="F241" s="8">
        <v>-349310.25</v>
      </c>
    </row>
    <row r="242" spans="1:6" x14ac:dyDescent="0.25">
      <c r="A242" s="6" t="s">
        <v>396</v>
      </c>
      <c r="B242" s="6" t="s">
        <v>397</v>
      </c>
      <c r="C242" s="7">
        <v>-402164.11</v>
      </c>
      <c r="D242" s="7">
        <v>-294064.03000000003</v>
      </c>
      <c r="E242" s="7">
        <v>-744040.44</v>
      </c>
      <c r="F242" s="8">
        <v>-919551.48</v>
      </c>
    </row>
    <row r="243" spans="1:6" x14ac:dyDescent="0.25">
      <c r="A243" s="6" t="s">
        <v>398</v>
      </c>
      <c r="B243" s="6" t="s">
        <v>399</v>
      </c>
      <c r="C243" s="7"/>
      <c r="D243" s="7">
        <v>-4163043.87</v>
      </c>
      <c r="E243" s="7"/>
    </row>
    <row r="244" spans="1:6" x14ac:dyDescent="0.25">
      <c r="A244" s="6" t="s">
        <v>400</v>
      </c>
      <c r="B244" s="6" t="s">
        <v>401</v>
      </c>
      <c r="C244" s="7">
        <v>-1990</v>
      </c>
      <c r="D244" s="7">
        <v>-128181</v>
      </c>
      <c r="E244" s="7"/>
    </row>
    <row r="245" spans="1:6" x14ac:dyDescent="0.25">
      <c r="A245" s="6" t="s">
        <v>402</v>
      </c>
      <c r="B245" s="6" t="s">
        <v>403</v>
      </c>
      <c r="C245" s="7"/>
      <c r="D245" s="7">
        <v>-77547</v>
      </c>
      <c r="E245" s="7">
        <v>-900</v>
      </c>
    </row>
    <row r="246" spans="1:6" x14ac:dyDescent="0.25">
      <c r="A246" s="6" t="s">
        <v>404</v>
      </c>
      <c r="B246" s="6" t="s">
        <v>405</v>
      </c>
      <c r="C246" s="7"/>
      <c r="D246" s="7">
        <v>-1323035.1000000001</v>
      </c>
      <c r="E246" s="7">
        <v>-99443.5</v>
      </c>
    </row>
    <row r="247" spans="1:6" x14ac:dyDescent="0.25">
      <c r="A247" s="6" t="s">
        <v>406</v>
      </c>
      <c r="B247" s="6" t="s">
        <v>407</v>
      </c>
      <c r="C247" s="7">
        <v>-114795.5</v>
      </c>
      <c r="D247" s="7"/>
      <c r="E247" s="7">
        <v>-139588.75</v>
      </c>
    </row>
    <row r="248" spans="1:6" x14ac:dyDescent="0.25">
      <c r="A248" s="10" t="s">
        <v>546</v>
      </c>
      <c r="B248" s="10" t="s">
        <v>547</v>
      </c>
      <c r="C248" s="7"/>
      <c r="D248" s="7"/>
      <c r="E248" s="7"/>
    </row>
    <row r="249" spans="1:6" x14ac:dyDescent="0.25">
      <c r="A249" s="6" t="s">
        <v>408</v>
      </c>
      <c r="B249" s="6" t="s">
        <v>409</v>
      </c>
      <c r="C249" s="7"/>
      <c r="D249" s="7"/>
      <c r="E249" s="7"/>
    </row>
    <row r="250" spans="1:6" x14ac:dyDescent="0.25">
      <c r="A250" s="6" t="s">
        <v>410</v>
      </c>
      <c r="B250" s="6" t="s">
        <v>411</v>
      </c>
      <c r="C250" s="7"/>
      <c r="D250" s="7"/>
      <c r="E250" s="7"/>
    </row>
    <row r="251" spans="1:6" x14ac:dyDescent="0.25">
      <c r="A251" s="6" t="s">
        <v>412</v>
      </c>
      <c r="B251" s="6" t="s">
        <v>413</v>
      </c>
      <c r="C251" s="7"/>
      <c r="D251" s="7"/>
      <c r="E251" s="7"/>
    </row>
    <row r="252" spans="1:6" x14ac:dyDescent="0.25">
      <c r="A252" s="6" t="s">
        <v>414</v>
      </c>
      <c r="B252" s="6" t="s">
        <v>415</v>
      </c>
      <c r="C252" s="7"/>
      <c r="D252" s="7">
        <v>-2301126.71</v>
      </c>
      <c r="E252" s="7">
        <v>-12304290</v>
      </c>
    </row>
    <row r="253" spans="1:6" x14ac:dyDescent="0.25">
      <c r="A253" s="6" t="s">
        <v>416</v>
      </c>
      <c r="B253" s="6" t="s">
        <v>417</v>
      </c>
      <c r="C253" s="7"/>
      <c r="D253" s="7"/>
      <c r="E253" s="7">
        <v>-350649.5</v>
      </c>
    </row>
    <row r="254" spans="1:6" x14ac:dyDescent="0.25">
      <c r="A254" s="6" t="s">
        <v>418</v>
      </c>
      <c r="B254" s="6" t="s">
        <v>419</v>
      </c>
      <c r="C254" s="7">
        <v>-3000000</v>
      </c>
      <c r="D254" s="7">
        <v>-388872.39</v>
      </c>
      <c r="E254" s="7"/>
    </row>
    <row r="255" spans="1:6" x14ac:dyDescent="0.25">
      <c r="A255" s="10" t="s">
        <v>548</v>
      </c>
      <c r="B255" s="10" t="s">
        <v>549</v>
      </c>
      <c r="C255" s="7"/>
      <c r="D255" s="7"/>
      <c r="E255" s="7">
        <v>-102075.02</v>
      </c>
      <c r="F255" s="8">
        <v>-196024</v>
      </c>
    </row>
    <row r="256" spans="1:6" x14ac:dyDescent="0.25">
      <c r="A256" s="6" t="s">
        <v>420</v>
      </c>
      <c r="B256" s="6" t="s">
        <v>421</v>
      </c>
      <c r="C256" s="7"/>
      <c r="D256" s="7"/>
      <c r="E256" s="7"/>
    </row>
    <row r="257" spans="1:10" x14ac:dyDescent="0.25">
      <c r="A257" s="6" t="s">
        <v>422</v>
      </c>
      <c r="B257" s="36" t="s">
        <v>423</v>
      </c>
      <c r="C257" s="7">
        <v>-2038805.17</v>
      </c>
      <c r="D257" s="7">
        <v>-1996464.27</v>
      </c>
      <c r="E257" s="7"/>
    </row>
    <row r="258" spans="1:10" x14ac:dyDescent="0.25">
      <c r="A258" s="6" t="s">
        <v>424</v>
      </c>
      <c r="B258" s="36" t="s">
        <v>425</v>
      </c>
      <c r="C258" s="7">
        <v>-5491169.9399999995</v>
      </c>
      <c r="D258" s="7">
        <v>-5749861.5500000007</v>
      </c>
      <c r="E258" s="7">
        <v>-643781.81000000006</v>
      </c>
      <c r="F258" s="8">
        <v>-260614.15</v>
      </c>
    </row>
    <row r="259" spans="1:10" x14ac:dyDescent="0.25">
      <c r="A259" s="6" t="s">
        <v>426</v>
      </c>
      <c r="B259" s="36" t="s">
        <v>427</v>
      </c>
      <c r="C259" s="7"/>
      <c r="D259" s="7"/>
      <c r="E259" s="7"/>
      <c r="G259" s="37">
        <f>C218+C219+C220+C257+C258+C259</f>
        <v>-39745142.459999993</v>
      </c>
      <c r="H259" s="37">
        <f t="shared" ref="H259:J259" si="25">D218+D219+D220+D257+D258+D259</f>
        <v>-45917057.25</v>
      </c>
      <c r="I259" s="37">
        <f t="shared" si="25"/>
        <v>-47396454.460000001</v>
      </c>
      <c r="J259" s="37">
        <f t="shared" si="25"/>
        <v>-19962330.309999999</v>
      </c>
    </row>
    <row r="260" spans="1:10" x14ac:dyDescent="0.25">
      <c r="A260" s="19" t="s">
        <v>428</v>
      </c>
      <c r="B260" s="31" t="s">
        <v>429</v>
      </c>
      <c r="C260" s="32">
        <v>-76245925.168636143</v>
      </c>
      <c r="D260" s="32">
        <v>-68853893.864619389</v>
      </c>
      <c r="E260" s="32">
        <v>-51397170.215677746</v>
      </c>
      <c r="F260" s="33">
        <v>-14417779.458012618</v>
      </c>
      <c r="G260" s="9">
        <f>C226+C227+C228+C229+C230+C231+C232+C233+C234+C235+C236+C237+C238+C239+C240+C241+C242+C243+C244+C246+C247+C248+C249+C250+C251+C252+C253+C254+C255+C256+C257+C258+C259</f>
        <v>-76245925.168636143</v>
      </c>
      <c r="H260" s="9">
        <f>D226+D227+D228+D229+D230+D231+D232+D233+D234+D235+D236+D237+D238+D239+D240+D241+D242+D243+D244+D246+D247+D248+D249+D250+D251+D252+D253+D254+D255+D256+D257+D258+D259</f>
        <v>-68776346.864619404</v>
      </c>
      <c r="I260" s="9">
        <f>E226+E227+E228+E229+E230+E231+E232+E233+E234+E235+E236+E237+E238+E239+E240+E241+E242+E243+E244+E246+E247+E248+E249+E250+E251+E252+E253+E254+E255+E256+E257+E258</f>
        <v>-51396270.215677753</v>
      </c>
      <c r="J260" s="9">
        <f>F226+F227+F228+F229+F230+F231+F232+F233+F234+F235+F236+F237+F238+F239+F240+F241+F242+F243+F244+F246+F247+F248+F249+F250+F251+F252+F253+F254+F255+F256+F257+F258+F259</f>
        <v>-14417779.458012624</v>
      </c>
    </row>
    <row r="261" spans="1:10" ht="30" x14ac:dyDescent="0.25">
      <c r="A261" s="23" t="s">
        <v>430</v>
      </c>
      <c r="B261" s="23" t="s">
        <v>431</v>
      </c>
      <c r="C261" s="12">
        <v>-68715950.058636144</v>
      </c>
      <c r="D261" s="12">
        <v>-61107568.044619404</v>
      </c>
      <c r="E261" s="12">
        <v>-50753388.405677751</v>
      </c>
      <c r="F261" s="13">
        <v>-14157165.308012618</v>
      </c>
      <c r="G261" s="9">
        <f>G260-C257-C258</f>
        <v>-68715950.058636144</v>
      </c>
      <c r="H261" s="9">
        <f t="shared" ref="H261:J261" si="26">H260-D257-D258</f>
        <v>-61030021.044619396</v>
      </c>
      <c r="I261" s="9">
        <f>I260-E257-E258</f>
        <v>-50752488.405677751</v>
      </c>
      <c r="J261" s="9">
        <f t="shared" si="26"/>
        <v>-14157165.308012623</v>
      </c>
    </row>
    <row r="262" spans="1:10" ht="30" x14ac:dyDescent="0.25">
      <c r="A262" s="23" t="s">
        <v>432</v>
      </c>
      <c r="B262" s="17" t="s">
        <v>433</v>
      </c>
      <c r="C262" s="32">
        <v>-38949161.890000187</v>
      </c>
      <c r="D262" s="32">
        <v>-81087769.66000028</v>
      </c>
      <c r="E262" s="32">
        <v>-54459156.769999839</v>
      </c>
      <c r="F262" s="33">
        <v>25150734.78999994</v>
      </c>
      <c r="G262" s="9">
        <f>C223+C260</f>
        <v>-38949161.890000165</v>
      </c>
      <c r="H262" s="9">
        <f t="shared" ref="H262:J262" si="27">D223+D260</f>
        <v>-81087769.660000294</v>
      </c>
      <c r="I262" s="9">
        <f>E223+E260</f>
        <v>-54459156.770000011</v>
      </c>
      <c r="J262" s="9">
        <f t="shared" si="27"/>
        <v>25150734.789999947</v>
      </c>
    </row>
    <row r="263" spans="1:10" ht="30" x14ac:dyDescent="0.25">
      <c r="A263" s="23" t="s">
        <v>434</v>
      </c>
      <c r="B263" s="23" t="s">
        <v>435</v>
      </c>
      <c r="C263" s="12">
        <v>795980.56999980891</v>
      </c>
      <c r="D263" s="12">
        <v>-35170712.410000294</v>
      </c>
      <c r="E263" s="12">
        <v>-7062702.3099998338</v>
      </c>
      <c r="F263" s="13">
        <v>45113065.099999957</v>
      </c>
      <c r="G263" s="9">
        <f>G262-G259</f>
        <v>795980.56999982893</v>
      </c>
      <c r="H263" s="9">
        <f t="shared" ref="H263:J263" si="28">H262-H259</f>
        <v>-35170712.410000294</v>
      </c>
      <c r="I263" s="9">
        <f t="shared" si="28"/>
        <v>-7062702.3100000098</v>
      </c>
      <c r="J263" s="9">
        <f t="shared" si="28"/>
        <v>45113065.099999949</v>
      </c>
    </row>
    <row r="264" spans="1:10" x14ac:dyDescent="0.25">
      <c r="A264" s="6" t="s">
        <v>436</v>
      </c>
      <c r="B264" s="6" t="s">
        <v>437</v>
      </c>
      <c r="C264" s="7"/>
      <c r="D264" s="7"/>
      <c r="E264" s="7"/>
    </row>
    <row r="265" spans="1:10" x14ac:dyDescent="0.25">
      <c r="A265" s="6" t="s">
        <v>438</v>
      </c>
      <c r="B265" s="6" t="s">
        <v>439</v>
      </c>
      <c r="C265" s="7"/>
      <c r="D265" s="7"/>
      <c r="E265" s="7"/>
    </row>
    <row r="266" spans="1:10" x14ac:dyDescent="0.25">
      <c r="A266" s="6" t="s">
        <v>440</v>
      </c>
      <c r="B266" s="6" t="s">
        <v>441</v>
      </c>
      <c r="C266" s="7">
        <v>-18365737</v>
      </c>
      <c r="D266" s="7">
        <v>-11997018</v>
      </c>
      <c r="E266" s="7">
        <v>-13908255</v>
      </c>
      <c r="F266" s="8">
        <v>-4910080</v>
      </c>
    </row>
    <row r="267" spans="1:10" x14ac:dyDescent="0.25">
      <c r="A267" s="6" t="s">
        <v>442</v>
      </c>
      <c r="B267" s="6" t="s">
        <v>443</v>
      </c>
      <c r="C267" s="7">
        <v>-818150</v>
      </c>
      <c r="D267" s="7">
        <v>-4436733.5</v>
      </c>
      <c r="E267" s="7">
        <v>-1258458.6000000001</v>
      </c>
      <c r="F267" s="8">
        <v>-93050</v>
      </c>
    </row>
    <row r="268" spans="1:10" ht="30" x14ac:dyDescent="0.25">
      <c r="A268" s="38" t="s">
        <v>558</v>
      </c>
      <c r="B268" s="39" t="s">
        <v>469</v>
      </c>
      <c r="C268" s="7">
        <v>-10464841.83</v>
      </c>
      <c r="D268" s="7">
        <v>-9031250.4400000013</v>
      </c>
      <c r="E268" s="7">
        <v>-13469242.24</v>
      </c>
      <c r="F268" s="8">
        <v>-6114899.0099999998</v>
      </c>
    </row>
    <row r="269" spans="1:10" x14ac:dyDescent="0.25">
      <c r="A269" s="40" t="s">
        <v>559</v>
      </c>
      <c r="B269" s="40" t="s">
        <v>560</v>
      </c>
      <c r="C269" s="12">
        <f>SUM(C266:C268)</f>
        <v>-29648728.829999998</v>
      </c>
      <c r="D269" s="12">
        <f t="shared" ref="D269:E269" si="29">SUM(D266:D268)</f>
        <v>-25465001.940000001</v>
      </c>
      <c r="E269" s="12">
        <f t="shared" si="29"/>
        <v>-28635955.84</v>
      </c>
      <c r="F269" s="13">
        <v>-11118029.01</v>
      </c>
    </row>
    <row r="270" spans="1:10" x14ac:dyDescent="0.25">
      <c r="A270" s="6" t="s">
        <v>444</v>
      </c>
      <c r="B270" s="6" t="s">
        <v>445</v>
      </c>
      <c r="C270" s="7">
        <v>8650309</v>
      </c>
      <c r="D270" s="7">
        <v>553302</v>
      </c>
      <c r="E270" s="7">
        <v>349730</v>
      </c>
      <c r="F270" s="8">
        <v>2364618.77</v>
      </c>
    </row>
    <row r="271" spans="1:10" x14ac:dyDescent="0.25">
      <c r="A271" s="6" t="s">
        <v>446</v>
      </c>
      <c r="B271" s="6" t="s">
        <v>447</v>
      </c>
      <c r="C271" s="7"/>
      <c r="D271" s="7"/>
      <c r="E271" s="7"/>
    </row>
    <row r="272" spans="1:10" x14ac:dyDescent="0.25">
      <c r="A272" s="6" t="s">
        <v>448</v>
      </c>
      <c r="B272" s="17" t="s">
        <v>449</v>
      </c>
      <c r="C272" s="7">
        <v>10904710.82</v>
      </c>
      <c r="D272" s="7">
        <v>9978228.5299999993</v>
      </c>
      <c r="E272" s="7">
        <v>11624125.939999999</v>
      </c>
      <c r="F272" s="8">
        <v>6292201.9500000002</v>
      </c>
      <c r="H272" s="9">
        <f>E272+E275</f>
        <v>11730326.549999999</v>
      </c>
    </row>
    <row r="273" spans="1:10" x14ac:dyDescent="0.25">
      <c r="A273" s="6" t="s">
        <v>450</v>
      </c>
      <c r="B273" s="6" t="s">
        <v>451</v>
      </c>
      <c r="C273" s="7">
        <v>4771063.2</v>
      </c>
      <c r="D273" s="7">
        <v>3785535.81</v>
      </c>
      <c r="E273" s="7">
        <v>4468603.5</v>
      </c>
      <c r="F273" s="8">
        <v>1968818.82</v>
      </c>
    </row>
    <row r="274" spans="1:10" x14ac:dyDescent="0.25">
      <c r="A274" s="6" t="s">
        <v>452</v>
      </c>
      <c r="B274" s="6" t="s">
        <v>453</v>
      </c>
      <c r="C274" s="7">
        <v>4790027.2</v>
      </c>
      <c r="D274" s="7">
        <v>26900979.280000001</v>
      </c>
      <c r="E274" s="7">
        <v>3300026.96</v>
      </c>
      <c r="F274" s="8">
        <v>1923952.66</v>
      </c>
    </row>
    <row r="275" spans="1:10" x14ac:dyDescent="0.25">
      <c r="A275" s="6" t="s">
        <v>454</v>
      </c>
      <c r="B275" s="6" t="s">
        <v>455</v>
      </c>
      <c r="C275" s="7">
        <v>327779.17</v>
      </c>
      <c r="D275" s="7">
        <v>251715.19</v>
      </c>
      <c r="E275" s="7">
        <v>106200.61</v>
      </c>
      <c r="F275" s="8">
        <v>42202.44</v>
      </c>
    </row>
    <row r="276" spans="1:10" x14ac:dyDescent="0.25">
      <c r="A276" s="6" t="s">
        <v>456</v>
      </c>
      <c r="B276" s="6" t="s">
        <v>457</v>
      </c>
      <c r="C276" s="7">
        <v>14496503.030000001</v>
      </c>
      <c r="D276" s="7">
        <v>19267990.759999998</v>
      </c>
      <c r="E276" s="7"/>
    </row>
    <row r="277" spans="1:10" x14ac:dyDescent="0.25">
      <c r="A277" s="6" t="s">
        <v>458</v>
      </c>
      <c r="B277" s="6" t="s">
        <v>459</v>
      </c>
      <c r="C277" s="7"/>
      <c r="D277" s="7"/>
      <c r="E277" s="7"/>
    </row>
    <row r="278" spans="1:10" x14ac:dyDescent="0.25">
      <c r="A278" s="6" t="s">
        <v>460</v>
      </c>
      <c r="B278" s="6" t="s">
        <v>461</v>
      </c>
      <c r="C278" s="7"/>
      <c r="D278" s="7"/>
      <c r="E278" s="7"/>
    </row>
    <row r="279" spans="1:10" x14ac:dyDescent="0.25">
      <c r="A279" s="6" t="s">
        <v>462</v>
      </c>
      <c r="B279" s="6" t="s">
        <v>463</v>
      </c>
      <c r="C279" s="7"/>
      <c r="D279" s="7"/>
      <c r="E279" s="7"/>
    </row>
    <row r="280" spans="1:10" x14ac:dyDescent="0.25">
      <c r="A280" s="6" t="s">
        <v>464</v>
      </c>
      <c r="B280" s="6" t="s">
        <v>465</v>
      </c>
      <c r="C280" s="7"/>
      <c r="D280" s="7"/>
      <c r="E280" s="7"/>
    </row>
    <row r="281" spans="1:10" x14ac:dyDescent="0.25">
      <c r="A281" s="6" t="s">
        <v>466</v>
      </c>
      <c r="B281" s="6" t="s">
        <v>467</v>
      </c>
      <c r="C281" s="7">
        <v>4357698.45</v>
      </c>
      <c r="D281" s="7">
        <v>24995286.300000001</v>
      </c>
      <c r="E281" s="7">
        <v>2355498.48</v>
      </c>
      <c r="F281" s="8">
        <v>1364141.66</v>
      </c>
    </row>
    <row r="282" spans="1:10" x14ac:dyDescent="0.25">
      <c r="A282" s="10" t="s">
        <v>550</v>
      </c>
      <c r="B282" s="10" t="s">
        <v>551</v>
      </c>
      <c r="C282" s="7"/>
      <c r="D282" s="7"/>
      <c r="E282" s="7">
        <v>33585449.989999995</v>
      </c>
      <c r="F282" s="8">
        <v>2886657.95</v>
      </c>
    </row>
    <row r="283" spans="1:10" x14ac:dyDescent="0.25">
      <c r="A283" s="6" t="s">
        <v>470</v>
      </c>
      <c r="B283" s="6" t="s">
        <v>471</v>
      </c>
      <c r="C283" s="7"/>
      <c r="D283" s="7"/>
      <c r="E283" s="7"/>
    </row>
    <row r="284" spans="1:10" x14ac:dyDescent="0.25">
      <c r="A284" s="10" t="s">
        <v>552</v>
      </c>
      <c r="B284" s="10" t="s">
        <v>553</v>
      </c>
      <c r="C284" s="7"/>
      <c r="D284" s="7"/>
      <c r="E284" s="7"/>
    </row>
    <row r="285" spans="1:10" x14ac:dyDescent="0.25">
      <c r="A285" s="40" t="s">
        <v>561</v>
      </c>
      <c r="B285" s="40" t="s">
        <v>562</v>
      </c>
      <c r="C285" s="12">
        <f>SUM(C270:C284)</f>
        <v>48298090.870000005</v>
      </c>
      <c r="D285" s="12">
        <f>SUM(D270:D284)</f>
        <v>85733037.870000005</v>
      </c>
      <c r="E285" s="12">
        <f>SUM(E270:E284)</f>
        <v>55789635.479999989</v>
      </c>
      <c r="F285" s="13">
        <v>16842594.25</v>
      </c>
      <c r="G285" s="9">
        <f>SUM(C270:C284)</f>
        <v>48298090.870000005</v>
      </c>
      <c r="H285" s="9">
        <f>SUM(D270:D284)</f>
        <v>85733037.870000005</v>
      </c>
      <c r="I285" s="9">
        <f>SUM(E270:E284)</f>
        <v>55789635.479999989</v>
      </c>
      <c r="J285" s="9">
        <f>SUM(F270:F284)</f>
        <v>16842594.25</v>
      </c>
    </row>
    <row r="286" spans="1:10" x14ac:dyDescent="0.25">
      <c r="A286" s="40" t="s">
        <v>554</v>
      </c>
      <c r="B286" s="40" t="s">
        <v>555</v>
      </c>
      <c r="C286" s="12">
        <v>18649362.040000007</v>
      </c>
      <c r="D286" s="12">
        <v>60268035.929999992</v>
      </c>
      <c r="E286" s="12">
        <v>27153679.639999993</v>
      </c>
      <c r="F286" s="13">
        <v>5724565.2400000002</v>
      </c>
      <c r="G286" s="9">
        <f>G285+C269</f>
        <v>18649362.040000007</v>
      </c>
      <c r="H286" s="9">
        <f>H285+D269</f>
        <v>60268035.930000007</v>
      </c>
      <c r="I286" s="9">
        <f>I285+E269</f>
        <v>27153679.639999989</v>
      </c>
      <c r="J286" s="9">
        <f>J285+F269</f>
        <v>5724565.2400000002</v>
      </c>
    </row>
    <row r="287" spans="1:10" x14ac:dyDescent="0.25">
      <c r="A287" s="40" t="s">
        <v>563</v>
      </c>
      <c r="B287" s="20" t="s">
        <v>564</v>
      </c>
      <c r="C287" s="12">
        <f>C193+C285</f>
        <v>479061345.75999987</v>
      </c>
      <c r="D287" s="12">
        <f>D193+D285</f>
        <v>546260035.33999991</v>
      </c>
      <c r="E287" s="12">
        <f>E193+E285</f>
        <v>569689471.49000025</v>
      </c>
      <c r="F287" s="13">
        <v>262042970.55999994</v>
      </c>
      <c r="G287" s="9">
        <f>C193+C285</f>
        <v>479061345.75999987</v>
      </c>
      <c r="H287" s="9">
        <f>D193+D285</f>
        <v>546260035.33999991</v>
      </c>
      <c r="I287" s="9">
        <f>E193+E285</f>
        <v>569689471.49000025</v>
      </c>
      <c r="J287" s="9">
        <f>F193+F285</f>
        <v>262042970.55999997</v>
      </c>
    </row>
    <row r="288" spans="1:10" x14ac:dyDescent="0.25">
      <c r="A288" s="20" t="s">
        <v>565</v>
      </c>
      <c r="B288" s="20" t="s">
        <v>566</v>
      </c>
      <c r="C288" s="12">
        <f>C221+C260+C269</f>
        <v>-499361145.61000001</v>
      </c>
      <c r="D288" s="12">
        <f>D221+D260+D269</f>
        <v>-567079769.07000005</v>
      </c>
      <c r="E288" s="12">
        <f>E221+E260+E269</f>
        <v>-596994948.62</v>
      </c>
      <c r="F288" s="13">
        <v>-231167670.53000003</v>
      </c>
      <c r="G288" s="9">
        <f>C221+C260+C269</f>
        <v>-499361145.61000001</v>
      </c>
      <c r="H288" s="9">
        <f>D221+D260+D269</f>
        <v>-567079769.07000005</v>
      </c>
      <c r="I288" s="9">
        <f>E221+E260+E269</f>
        <v>-596994948.62</v>
      </c>
      <c r="J288" s="9">
        <f>F221+F260+F269</f>
        <v>-231167670.52999997</v>
      </c>
    </row>
    <row r="289" spans="1:11" x14ac:dyDescent="0.25">
      <c r="A289" s="41" t="s">
        <v>472</v>
      </c>
      <c r="B289" s="42" t="s">
        <v>473</v>
      </c>
      <c r="C289" s="43">
        <v>-20299799.850000169</v>
      </c>
      <c r="D289" s="43">
        <v>-20819733.730000298</v>
      </c>
      <c r="E289" s="43">
        <v>-27305477.12999979</v>
      </c>
      <c r="F289" s="44">
        <v>30875300.029999938</v>
      </c>
      <c r="G289" s="9">
        <f>G288+G287</f>
        <v>-20299799.850000143</v>
      </c>
      <c r="H289" s="9">
        <f>H288+H287</f>
        <v>-20819733.730000138</v>
      </c>
      <c r="I289" s="9">
        <f>I288+I287</f>
        <v>-27305477.129999757</v>
      </c>
      <c r="J289" s="9">
        <f>J288+J287</f>
        <v>30875300.030000001</v>
      </c>
    </row>
    <row r="290" spans="1:11" ht="30" x14ac:dyDescent="0.25">
      <c r="A290" s="23" t="s">
        <v>474</v>
      </c>
      <c r="B290" s="19" t="s">
        <v>475</v>
      </c>
      <c r="C290" s="12">
        <v>19445342.609999839</v>
      </c>
      <c r="D290" s="12">
        <v>25097323.51999972</v>
      </c>
      <c r="E290" s="12">
        <v>20090977.330000211</v>
      </c>
      <c r="F290" s="13">
        <v>50837630.339999951</v>
      </c>
      <c r="G290" s="9">
        <f>G289-G259</f>
        <v>19445342.60999985</v>
      </c>
      <c r="H290" s="9">
        <f>H289-H259</f>
        <v>25097323.519999862</v>
      </c>
      <c r="I290" s="9">
        <f>I289-I259</f>
        <v>20090977.330000244</v>
      </c>
      <c r="J290" s="9">
        <f>J289-J259</f>
        <v>50837630.340000004</v>
      </c>
    </row>
    <row r="291" spans="1:11" ht="30" x14ac:dyDescent="0.25">
      <c r="A291" s="45" t="s">
        <v>567</v>
      </c>
      <c r="B291" s="46" t="s">
        <v>568</v>
      </c>
      <c r="C291" s="43">
        <f>C289-C272-G259</f>
        <v>8540631.789999824</v>
      </c>
      <c r="D291" s="43">
        <f>D289-D272-H259</f>
        <v>15119094.989999704</v>
      </c>
      <c r="E291" s="43">
        <f>E289-E272-I259</f>
        <v>8466851.3900002092</v>
      </c>
      <c r="F291" s="44">
        <v>42364993.619999923</v>
      </c>
      <c r="G291" s="9">
        <f>G289-C272-G259</f>
        <v>8540631.7899998501</v>
      </c>
      <c r="H291" s="9">
        <f>H289-D272-H259</f>
        <v>15119094.989999861</v>
      </c>
      <c r="I291" s="9">
        <f>I289-E272-I259</f>
        <v>8466851.3900002465</v>
      </c>
      <c r="J291" s="9">
        <f>J289-F272-J259</f>
        <v>44545428.390000001</v>
      </c>
    </row>
    <row r="292" spans="1:11" x14ac:dyDescent="0.25">
      <c r="A292" s="47"/>
      <c r="B292" s="47"/>
      <c r="C292" s="7"/>
      <c r="D292" s="7"/>
      <c r="E292" s="7"/>
    </row>
    <row r="293" spans="1:11" x14ac:dyDescent="0.25">
      <c r="A293" s="47"/>
      <c r="B293" s="47"/>
      <c r="C293" s="7"/>
      <c r="D293" s="7"/>
      <c r="E293" s="7"/>
    </row>
    <row r="294" spans="1:11" x14ac:dyDescent="0.25">
      <c r="A294" s="47" t="s">
        <v>572</v>
      </c>
      <c r="B294" s="48" t="s">
        <v>573</v>
      </c>
      <c r="C294" s="7">
        <f>C53-C95+C81</f>
        <v>11998445.949999973</v>
      </c>
      <c r="D294" s="7">
        <f t="shared" ref="D294:K294" si="30">D53-D95+D81</f>
        <v>-57560627.700000018</v>
      </c>
      <c r="E294" s="7">
        <f t="shared" si="30"/>
        <v>-75764319.399999961</v>
      </c>
      <c r="F294" s="7">
        <f t="shared" si="30"/>
        <v>-34583379.299999952</v>
      </c>
      <c r="G294" s="7">
        <f t="shared" si="30"/>
        <v>11472664.699999988</v>
      </c>
      <c r="H294" s="7">
        <f t="shared" si="30"/>
        <v>-50106821.819999993</v>
      </c>
      <c r="I294" s="7">
        <f t="shared" si="30"/>
        <v>-79165318.080000013</v>
      </c>
      <c r="J294" s="7">
        <f t="shared" si="30"/>
        <v>-34583379.299999982</v>
      </c>
      <c r="K294" s="7">
        <f t="shared" si="30"/>
        <v>0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รพ.B</vt:lpstr>
      <vt:lpstr>รพ.T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ผู้ใช้ Windows</cp:lastModifiedBy>
  <cp:lastPrinted>2018-04-20T02:50:14Z</cp:lastPrinted>
  <dcterms:created xsi:type="dcterms:W3CDTF">2018-04-09T07:35:49Z</dcterms:created>
  <dcterms:modified xsi:type="dcterms:W3CDTF">2019-12-13T07:06:07Z</dcterms:modified>
</cp:coreProperties>
</file>